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용역\09 협상(자체)\★2022년도\12.1 경주시 중소도시 스마트시티 조성사업 구축 용역\"/>
    </mc:Choice>
  </mc:AlternateContent>
  <bookViews>
    <workbookView xWindow="0" yWindow="0" windowWidth="23040" windowHeight="9210" tabRatio="868"/>
  </bookViews>
  <sheets>
    <sheet name="00. 물량총괄표" sheetId="6" r:id="rId1"/>
    <sheet name="01. 스마트버스정류장" sheetId="1" r:id="rId2"/>
    <sheet name="02. 스마트횡단보도" sheetId="2" r:id="rId3"/>
    <sheet name="03. 스마트 폴" sheetId="3" r:id="rId4"/>
    <sheet name="04. 스마트음식물처리기" sheetId="4" r:id="rId5"/>
    <sheet name="05. 센터시스템" sheetId="5" r:id="rId6"/>
  </sheets>
  <definedNames>
    <definedName name="_xlnm._FilterDatabase" localSheetId="3" hidden="1">'03. 스마트 폴'!#REF!</definedName>
    <definedName name="_xlnm.Print_Area" localSheetId="0">'00. 물량총괄표'!$A$1:$G$92</definedName>
    <definedName name="_xlnm.Print_Area" localSheetId="1">'01. 스마트버스정류장'!$B$1:$H$794</definedName>
    <definedName name="_xlnm.Print_Area" localSheetId="2">'02. 스마트횡단보도'!$B$1:$E$517</definedName>
    <definedName name="_xlnm.Print_Area" localSheetId="3">'03. 스마트 폴'!$B$1:$F$878</definedName>
    <definedName name="_xlnm.Print_Area" localSheetId="5">'05. 센터시스템'!$B$1:$F$13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5" i="2" l="1"/>
  <c r="E507" i="2"/>
  <c r="E492" i="2"/>
  <c r="E491" i="2"/>
  <c r="E490" i="2"/>
  <c r="E489" i="2"/>
  <c r="E488" i="2"/>
  <c r="E486" i="2"/>
  <c r="E485" i="2"/>
  <c r="E458" i="2"/>
  <c r="E435" i="2"/>
  <c r="E434" i="2"/>
  <c r="E433" i="2"/>
  <c r="E432" i="2"/>
  <c r="E431" i="2"/>
  <c r="E429" i="2"/>
  <c r="E428" i="2"/>
  <c r="E401" i="2"/>
  <c r="E378" i="2"/>
  <c r="E377" i="2"/>
  <c r="E376" i="2"/>
  <c r="E375" i="2"/>
  <c r="E374" i="2"/>
  <c r="E372" i="2"/>
  <c r="E371" i="2"/>
  <c r="E344" i="2"/>
  <c r="E321" i="2"/>
  <c r="E320" i="2"/>
  <c r="E319" i="2"/>
  <c r="E318" i="2"/>
  <c r="E317" i="2"/>
  <c r="E315" i="2"/>
  <c r="E314" i="2"/>
  <c r="E287" i="2"/>
  <c r="E264" i="2"/>
  <c r="E263" i="2"/>
  <c r="E262" i="2"/>
  <c r="E261" i="2"/>
  <c r="E260" i="2"/>
  <c r="E258" i="2"/>
  <c r="E257" i="2"/>
  <c r="E230" i="2"/>
  <c r="E207" i="2"/>
  <c r="E206" i="2"/>
  <c r="E205" i="2"/>
  <c r="E204" i="2"/>
  <c r="E203" i="2"/>
  <c r="E201" i="2"/>
  <c r="E200" i="2"/>
  <c r="E150" i="2"/>
  <c r="E149" i="2"/>
  <c r="E148" i="2"/>
  <c r="E147" i="2"/>
  <c r="E146" i="2"/>
  <c r="E144" i="2"/>
  <c r="E143" i="2"/>
  <c r="E140" i="2"/>
  <c r="E93" i="2"/>
  <c r="E92" i="2"/>
  <c r="E91" i="2"/>
  <c r="E90" i="2"/>
  <c r="E89" i="2"/>
  <c r="E87" i="2"/>
  <c r="E86" i="2"/>
  <c r="E36" i="2"/>
  <c r="E35" i="2"/>
  <c r="E34" i="2"/>
  <c r="E33" i="2"/>
  <c r="E32" i="2"/>
  <c r="E30" i="2"/>
  <c r="E29" i="2"/>
  <c r="F91" i="6"/>
  <c r="D91" i="6"/>
  <c r="F90" i="6"/>
  <c r="D90" i="6"/>
  <c r="F89" i="6"/>
  <c r="D89" i="6"/>
  <c r="F88" i="6"/>
  <c r="D88" i="6"/>
  <c r="F87" i="6"/>
  <c r="D87" i="6"/>
  <c r="F86" i="6"/>
  <c r="D86" i="6"/>
  <c r="F85" i="6"/>
  <c r="D85" i="6"/>
  <c r="F82" i="6"/>
  <c r="F81" i="6"/>
  <c r="F80" i="6"/>
  <c r="F76" i="6"/>
  <c r="D76" i="6"/>
  <c r="F75" i="6"/>
  <c r="D75" i="6"/>
  <c r="F74" i="6"/>
  <c r="D74" i="6"/>
  <c r="F73" i="6"/>
  <c r="D73" i="6"/>
  <c r="F72" i="6"/>
  <c r="D72" i="6"/>
  <c r="F71" i="6"/>
  <c r="D71" i="6"/>
  <c r="F70" i="6"/>
  <c r="D70" i="6"/>
  <c r="F69" i="6"/>
  <c r="D69" i="6"/>
  <c r="F68" i="6"/>
  <c r="D68" i="6"/>
  <c r="F67" i="6"/>
  <c r="D67" i="6"/>
  <c r="F66" i="6"/>
  <c r="D66" i="6"/>
  <c r="F65" i="6"/>
  <c r="D65" i="6"/>
  <c r="F64" i="6"/>
  <c r="D64" i="6"/>
  <c r="F63" i="6"/>
  <c r="D63" i="6"/>
  <c r="F62" i="6"/>
  <c r="D62" i="6"/>
  <c r="F61" i="6"/>
  <c r="D61" i="6"/>
  <c r="F60" i="6"/>
  <c r="D60" i="6"/>
  <c r="F59" i="6"/>
  <c r="D59" i="6"/>
  <c r="F58" i="6"/>
  <c r="D58" i="6"/>
  <c r="F57" i="6"/>
  <c r="D57" i="6"/>
  <c r="F56" i="6"/>
  <c r="D56" i="6"/>
  <c r="F55" i="6"/>
  <c r="D55" i="6"/>
  <c r="F54" i="6"/>
  <c r="D54" i="6"/>
  <c r="F50" i="6"/>
  <c r="D50" i="6"/>
  <c r="F49" i="6"/>
  <c r="F48" i="6"/>
  <c r="F47" i="6"/>
  <c r="F46" i="6"/>
  <c r="D46" i="6"/>
  <c r="F45" i="6"/>
  <c r="D45" i="6"/>
  <c r="F44" i="6"/>
  <c r="D44" i="6"/>
  <c r="F43" i="6"/>
  <c r="D43" i="6"/>
  <c r="F42" i="6"/>
  <c r="D42" i="6"/>
  <c r="F41" i="6"/>
  <c r="D41" i="6"/>
  <c r="F40" i="6"/>
  <c r="D40" i="6"/>
  <c r="F39" i="6"/>
  <c r="D39" i="6"/>
  <c r="F38" i="6"/>
  <c r="D38" i="6"/>
  <c r="F37" i="6"/>
  <c r="D37" i="6"/>
  <c r="F36" i="6"/>
  <c r="D36" i="6"/>
  <c r="F35" i="6"/>
  <c r="D35" i="6"/>
  <c r="F34" i="6"/>
  <c r="D34" i="6"/>
  <c r="F33" i="6"/>
  <c r="D33" i="6"/>
  <c r="F32" i="6"/>
  <c r="D32" i="6"/>
  <c r="F31" i="6"/>
  <c r="D31" i="6"/>
  <c r="F30" i="6"/>
  <c r="D30" i="6"/>
  <c r="F29" i="6"/>
  <c r="D29" i="6"/>
  <c r="F25" i="6"/>
  <c r="F24" i="6"/>
  <c r="D24" i="6"/>
  <c r="F23" i="6"/>
  <c r="F22" i="6"/>
  <c r="F21" i="6"/>
  <c r="F20" i="6"/>
  <c r="F19" i="6"/>
  <c r="F18" i="6"/>
  <c r="F17" i="6"/>
  <c r="F16" i="6"/>
  <c r="F15" i="6"/>
  <c r="F14" i="6"/>
  <c r="D14" i="6"/>
  <c r="F13" i="6"/>
  <c r="D13" i="6"/>
  <c r="F12" i="6"/>
  <c r="F11" i="6"/>
  <c r="F10" i="6"/>
  <c r="F9" i="6"/>
  <c r="F8" i="6"/>
  <c r="D8" i="6"/>
</calcChain>
</file>

<file path=xl/sharedStrings.xml><?xml version="1.0" encoding="utf-8"?>
<sst xmlns="http://schemas.openxmlformats.org/spreadsheetml/2006/main" count="6645" uniqueCount="1334">
  <si>
    <t>■ 중.소도시 스마트시트 조성사업 실시설계</t>
    <phoneticPr fontId="7" type="noConversion"/>
  </si>
  <si>
    <t>No.</t>
    <phoneticPr fontId="7" type="noConversion"/>
  </si>
  <si>
    <t>품 명</t>
    <phoneticPr fontId="7" type="noConversion"/>
  </si>
  <si>
    <t>규격</t>
    <phoneticPr fontId="7" type="noConversion"/>
  </si>
  <si>
    <t>단위</t>
    <phoneticPr fontId="13" type="noConversion"/>
  </si>
  <si>
    <t>수량(정미량)</t>
    <phoneticPr fontId="14" type="noConversion"/>
  </si>
  <si>
    <t>수량(할증)</t>
    <phoneticPr fontId="14" type="noConversion"/>
  </si>
  <si>
    <t>할증률</t>
    <phoneticPr fontId="7" type="noConversion"/>
  </si>
  <si>
    <t>가.</t>
    <phoneticPr fontId="7" type="noConversion"/>
  </si>
  <si>
    <t>버스승강장A - 영지입구(석거돈 앞)</t>
    <phoneticPr fontId="7" type="noConversion"/>
  </si>
  <si>
    <t>EA</t>
    <phoneticPr fontId="7" type="noConversion"/>
  </si>
  <si>
    <t>A.1</t>
    <phoneticPr fontId="7" type="noConversion"/>
  </si>
  <si>
    <t>가.철거 및 바닥공사</t>
  </si>
  <si>
    <t>A-1</t>
    <phoneticPr fontId="7" type="noConversion"/>
  </si>
  <si>
    <t>구조물철공재철거(승강기,온열의자)</t>
    <phoneticPr fontId="7" type="noConversion"/>
  </si>
  <si>
    <t>4.65MX1.3MX3.0M</t>
    <phoneticPr fontId="7" type="noConversion"/>
  </si>
  <si>
    <t>TON</t>
    <phoneticPr fontId="7" type="noConversion"/>
  </si>
  <si>
    <t>A-2</t>
  </si>
  <si>
    <t>구조물기초철거(승강기기초철거)</t>
  </si>
  <si>
    <t>철근콘크리트해체</t>
  </si>
  <si>
    <t>M3</t>
  </si>
  <si>
    <t>A-3</t>
  </si>
  <si>
    <t>보도블럭복구공사</t>
    <phoneticPr fontId="7" type="noConversion"/>
  </si>
  <si>
    <t>M2</t>
    <phoneticPr fontId="7" type="noConversion"/>
  </si>
  <si>
    <t>A-4</t>
  </si>
  <si>
    <t>미네랄데크 설치</t>
    <phoneticPr fontId="7" type="noConversion"/>
  </si>
  <si>
    <t>A-5</t>
  </si>
  <si>
    <t>온열의자 이설</t>
    <phoneticPr fontId="7" type="noConversion"/>
  </si>
  <si>
    <t>B.2</t>
    <phoneticPr fontId="7" type="noConversion"/>
  </si>
  <si>
    <t>나. 기초공사</t>
    <phoneticPr fontId="7" type="noConversion"/>
  </si>
  <si>
    <t>B-1</t>
    <phoneticPr fontId="7" type="noConversion"/>
  </si>
  <si>
    <t>터파기</t>
    <phoneticPr fontId="7" type="noConversion"/>
  </si>
  <si>
    <t>M3</t>
    <phoneticPr fontId="7" type="noConversion"/>
  </si>
  <si>
    <t>B-2</t>
  </si>
  <si>
    <t>잔토처리비</t>
  </si>
  <si>
    <t>B-3</t>
  </si>
  <si>
    <t>기성기초</t>
    <phoneticPr fontId="7" type="noConversion"/>
  </si>
  <si>
    <t>400*400*300</t>
    <phoneticPr fontId="7" type="noConversion"/>
  </si>
  <si>
    <t>B-4</t>
  </si>
  <si>
    <t>폐기물처리비</t>
    <phoneticPr fontId="7" type="noConversion"/>
  </si>
  <si>
    <t>C.3</t>
    <phoneticPr fontId="7" type="noConversion"/>
  </si>
  <si>
    <t>다. 철물 제작,설치</t>
  </si>
  <si>
    <t>C-1</t>
    <phoneticPr fontId="7" type="noConversion"/>
  </si>
  <si>
    <t>C-2</t>
  </si>
  <si>
    <t>C-3</t>
  </si>
  <si>
    <t>M</t>
    <phoneticPr fontId="7" type="noConversion"/>
  </si>
  <si>
    <t>C-4</t>
  </si>
  <si>
    <t>M</t>
    <phoneticPr fontId="7" type="noConversion"/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</si>
  <si>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</si>
  <si>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</si>
  <si>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</si>
  <si>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</si>
  <si>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</si>
  <si>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</si>
  <si>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</si>
  <si>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</si>
  <si>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</si>
  <si>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</si>
  <si>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</si>
  <si>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</si>
  <si>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</si>
  <si>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</si>
  <si>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</si>
  <si>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</si>
  <si>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</si>
  <si>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</si>
  <si>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D.4</t>
    <phoneticPr fontId="7" type="noConversion"/>
  </si>
  <si>
    <t>라. 전기 및 부품</t>
  </si>
  <si>
    <t>D-1</t>
    <phoneticPr fontId="7" type="noConversion"/>
  </si>
  <si>
    <t>슬라이딩 도어(자동문,편개형)</t>
  </si>
  <si>
    <t>편개형</t>
    <phoneticPr fontId="7" type="noConversion"/>
  </si>
  <si>
    <t>D-2</t>
  </si>
  <si>
    <t>냉난방기</t>
    <phoneticPr fontId="7" type="noConversion"/>
  </si>
  <si>
    <t>D-3</t>
  </si>
  <si>
    <t>공기청정기</t>
    <phoneticPr fontId="7" type="noConversion"/>
  </si>
  <si>
    <t>D-4</t>
  </si>
  <si>
    <t>미세먼지센서</t>
  </si>
  <si>
    <t>D-5</t>
  </si>
  <si>
    <t>LCD BIT</t>
  </si>
  <si>
    <t>46인치 모니터</t>
    <phoneticPr fontId="7" type="noConversion"/>
  </si>
  <si>
    <t>D-6</t>
  </si>
  <si>
    <t>LED BIT</t>
    <phoneticPr fontId="7" type="noConversion"/>
  </si>
  <si>
    <t>3단12열</t>
    <phoneticPr fontId="7" type="noConversion"/>
  </si>
  <si>
    <t>D-7</t>
  </si>
  <si>
    <t>조명공사</t>
    <phoneticPr fontId="7" type="noConversion"/>
  </si>
  <si>
    <t>SET</t>
    <phoneticPr fontId="7" type="noConversion"/>
  </si>
  <si>
    <t>D-8</t>
  </si>
  <si>
    <t>CCTV(돔형) 설치</t>
  </si>
  <si>
    <t>개소</t>
    <phoneticPr fontId="7" type="noConversion"/>
  </si>
  <si>
    <t>D-9</t>
  </si>
  <si>
    <t>CCTV(뷸렛형) 설치</t>
    <phoneticPr fontId="7" type="noConversion"/>
  </si>
  <si>
    <t>D-10</t>
  </si>
  <si>
    <t>비상벨함체 설치</t>
  </si>
  <si>
    <t>D-11</t>
  </si>
  <si>
    <t>비상벨 단말기 설치</t>
  </si>
  <si>
    <t>D-12</t>
  </si>
  <si>
    <t>스피커 설치</t>
  </si>
  <si>
    <t>D-13</t>
  </si>
  <si>
    <t>게이트웨이</t>
  </si>
  <si>
    <t>D-14</t>
  </si>
  <si>
    <t>무선충전모듈</t>
    <phoneticPr fontId="7" type="noConversion"/>
  </si>
  <si>
    <t>D-15</t>
  </si>
  <si>
    <t>피플카운트</t>
  </si>
  <si>
    <t>D-16</t>
  </si>
  <si>
    <t>온열필름</t>
  </si>
  <si>
    <t>폭 300mm</t>
    <phoneticPr fontId="7" type="noConversion"/>
  </si>
  <si>
    <t>D-17</t>
  </si>
  <si>
    <t>D-18</t>
  </si>
  <si>
    <t>BMS</t>
    <phoneticPr fontId="7" type="noConversion"/>
  </si>
  <si>
    <t>식</t>
    <phoneticPr fontId="7" type="noConversion"/>
  </si>
  <si>
    <t>나.</t>
    <phoneticPr fontId="7" type="noConversion"/>
  </si>
  <si>
    <t>버스승강장B - 모화초등학교(울산 방면)</t>
    <phoneticPr fontId="7" type="noConversion"/>
  </si>
  <si>
    <t>5,200 X 2,504</t>
    <phoneticPr fontId="7" type="noConversion"/>
  </si>
  <si>
    <t>구조물철공재철거(승강기,온열의자)</t>
    <phoneticPr fontId="7" type="noConversion"/>
  </si>
  <si>
    <t>3.74MX1.5MX3.0M</t>
    <phoneticPr fontId="7" type="noConversion"/>
  </si>
  <si>
    <t>나. 기초공사</t>
  </si>
  <si>
    <t>B-1</t>
    <phoneticPr fontId="7" type="noConversion"/>
  </si>
  <si>
    <t>토사채움 및 다짐</t>
    <phoneticPr fontId="7" type="noConversion"/>
  </si>
  <si>
    <t>B-5</t>
  </si>
  <si>
    <t>슬라이딩 도어(자동문,2연동)</t>
  </si>
  <si>
    <t>2연동</t>
    <phoneticPr fontId="7" type="noConversion"/>
  </si>
  <si>
    <t>다.</t>
    <phoneticPr fontId="7" type="noConversion"/>
  </si>
  <si>
    <t>버스승강장C - 연안(울산방면)</t>
    <phoneticPr fontId="7" type="noConversion"/>
  </si>
  <si>
    <t>3.6MX1.0MX3.0M</t>
    <phoneticPr fontId="7" type="noConversion"/>
  </si>
  <si>
    <t>C-23</t>
  </si>
  <si>
    <t>라.</t>
    <phoneticPr fontId="7" type="noConversion"/>
  </si>
  <si>
    <t>버스승강장D - 연안</t>
    <phoneticPr fontId="7" type="noConversion"/>
  </si>
  <si>
    <t>4.7MX1.17MX3.0M</t>
    <phoneticPr fontId="7" type="noConversion"/>
  </si>
  <si>
    <t>보도블럭철거공사</t>
  </si>
  <si>
    <t>A-5</t>
    <phoneticPr fontId="7" type="noConversion"/>
  </si>
  <si>
    <t>D-1</t>
    <phoneticPr fontId="7" type="noConversion"/>
  </si>
  <si>
    <t>마.</t>
    <phoneticPr fontId="7" type="noConversion"/>
  </si>
  <si>
    <t>버스승강장E - 삼아아파트(울산방면)</t>
    <phoneticPr fontId="7" type="noConversion"/>
  </si>
  <si>
    <t>8,200 X 2,904</t>
    <phoneticPr fontId="7" type="noConversion"/>
  </si>
  <si>
    <t>3.67MX1.15MX3.0M</t>
    <phoneticPr fontId="7" type="noConversion"/>
  </si>
  <si>
    <t>바.</t>
    <phoneticPr fontId="7" type="noConversion"/>
  </si>
  <si>
    <t>버스승강장F - 삼아아파트</t>
    <phoneticPr fontId="7" type="noConversion"/>
  </si>
  <si>
    <t>4.63MX1.15MX3.0M</t>
    <phoneticPr fontId="7" type="noConversion"/>
  </si>
  <si>
    <t>거푸집</t>
    <phoneticPr fontId="7" type="noConversion"/>
  </si>
  <si>
    <t>콘크리트 타설</t>
    <phoneticPr fontId="7" type="noConversion"/>
  </si>
  <si>
    <t>사.</t>
    <phoneticPr fontId="7" type="noConversion"/>
  </si>
  <si>
    <t>버스승강장G - 구어입구(울산방면)</t>
    <phoneticPr fontId="7" type="noConversion"/>
  </si>
  <si>
    <t>4,200 X 2,004</t>
    <phoneticPr fontId="7" type="noConversion"/>
  </si>
  <si>
    <t>구조물철공재철거(승강기,의자)</t>
    <phoneticPr fontId="7" type="noConversion"/>
  </si>
  <si>
    <t>3.85MX1.4MX3.0M</t>
    <phoneticPr fontId="7" type="noConversion"/>
  </si>
  <si>
    <t>아.</t>
    <phoneticPr fontId="7" type="noConversion"/>
  </si>
  <si>
    <t>버스승강장H - 벽산천마타운</t>
    <phoneticPr fontId="7" type="noConversion"/>
  </si>
  <si>
    <t>4.6MX1.17MX3.0M</t>
    <phoneticPr fontId="7" type="noConversion"/>
  </si>
  <si>
    <t>자.</t>
    <phoneticPr fontId="7" type="noConversion"/>
  </si>
  <si>
    <t>버스승강장I - 외동농공단지(울산방면)</t>
    <phoneticPr fontId="7" type="noConversion"/>
  </si>
  <si>
    <t>4.4MX1.44MX3.0M</t>
    <phoneticPr fontId="7" type="noConversion"/>
  </si>
  <si>
    <t>5MX2M</t>
    <phoneticPr fontId="7" type="noConversion"/>
  </si>
  <si>
    <t>A-6</t>
  </si>
  <si>
    <t>의자 이설</t>
    <phoneticPr fontId="7" type="noConversion"/>
  </si>
  <si>
    <t>차.</t>
    <phoneticPr fontId="7" type="noConversion"/>
  </si>
  <si>
    <t>버스승강장J - 모화역</t>
    <phoneticPr fontId="7" type="noConversion"/>
  </si>
  <si>
    <t>8,200 X 2,504</t>
    <phoneticPr fontId="7" type="noConversion"/>
  </si>
  <si>
    <t>4.1MX1.4MX3.0M</t>
    <phoneticPr fontId="7" type="noConversion"/>
  </si>
  <si>
    <t>4.1MX1.4M</t>
    <phoneticPr fontId="7" type="noConversion"/>
  </si>
  <si>
    <t>D-3</t>
    <phoneticPr fontId="7" type="noConversion"/>
  </si>
  <si>
    <t>카.</t>
    <phoneticPr fontId="7" type="noConversion"/>
  </si>
  <si>
    <t>버스승강장K - 모화역(울산방면)</t>
    <phoneticPr fontId="7" type="noConversion"/>
  </si>
  <si>
    <t>5.94MX2.04MX3.0M</t>
    <phoneticPr fontId="7" type="noConversion"/>
  </si>
  <si>
    <t>8MX2M</t>
    <phoneticPr fontId="7" type="noConversion"/>
  </si>
  <si>
    <t>D-3</t>
    <phoneticPr fontId="7" type="noConversion"/>
  </si>
  <si>
    <t>무선충전모듈</t>
    <phoneticPr fontId="7" type="noConversion"/>
  </si>
  <si>
    <t>타.</t>
    <phoneticPr fontId="7" type="noConversion"/>
  </si>
  <si>
    <t>버스승강장L - 모화초등학교</t>
    <phoneticPr fontId="7" type="noConversion"/>
  </si>
  <si>
    <t>3.9MX1.4MX3.0M</t>
    <phoneticPr fontId="7" type="noConversion"/>
  </si>
  <si>
    <t>B-1</t>
    <phoneticPr fontId="7" type="noConversion"/>
  </si>
  <si>
    <t>파.</t>
    <phoneticPr fontId="7" type="noConversion"/>
  </si>
  <si>
    <t>버스승강장M - 성도아파트(울산방면)</t>
    <phoneticPr fontId="7" type="noConversion"/>
  </si>
  <si>
    <t>4.35MX1.55MX3.0M</t>
    <phoneticPr fontId="7" type="noConversion"/>
  </si>
  <si>
    <t>3.65MX2.4M</t>
    <phoneticPr fontId="7" type="noConversion"/>
  </si>
  <si>
    <t>하.</t>
    <phoneticPr fontId="7" type="noConversion"/>
  </si>
  <si>
    <t>버스승강장N - 부영1단지</t>
    <phoneticPr fontId="7" type="noConversion"/>
  </si>
  <si>
    <t>2.8MX1.27MX3.0M</t>
    <phoneticPr fontId="7" type="noConversion"/>
  </si>
  <si>
    <t>승강장 이설</t>
    <phoneticPr fontId="7" type="noConversion"/>
  </si>
  <si>
    <t>거.</t>
    <phoneticPr fontId="7" type="noConversion"/>
  </si>
  <si>
    <t>버스승강장O - 부영2단지(울산방면)</t>
    <phoneticPr fontId="7" type="noConversion"/>
  </si>
  <si>
    <t>통합함체</t>
    <phoneticPr fontId="4" type="noConversion"/>
  </si>
  <si>
    <t>대</t>
  </si>
  <si>
    <t>제어부</t>
  </si>
  <si>
    <t>대</t>
    <phoneticPr fontId="4" type="noConversion"/>
  </si>
  <si>
    <t>검지부</t>
  </si>
  <si>
    <t>전원부</t>
  </si>
  <si>
    <t>EA</t>
  </si>
  <si>
    <t>기타장치</t>
  </si>
  <si>
    <t>UTP케이블CAT.6</t>
  </si>
  <si>
    <t>M</t>
  </si>
  <si>
    <t>전원케이블6SQ×2C</t>
  </si>
  <si>
    <t>객체인식 라이선스(서버)</t>
  </si>
  <si>
    <t>식</t>
  </si>
  <si>
    <t>보행자용 안내전광판</t>
  </si>
  <si>
    <t>교통제어기 옵션보드</t>
  </si>
  <si>
    <t>LED 바닥신호등 제어함</t>
  </si>
  <si>
    <t>LED 바닥신호등 표출부</t>
  </si>
  <si>
    <t>통신케이블(신호용)_지중</t>
    <phoneticPr fontId="4" type="noConversion"/>
  </si>
  <si>
    <t>통신케이블(신호용)_가공</t>
    <phoneticPr fontId="4" type="noConversion"/>
  </si>
  <si>
    <t>전원케이블(바닥신호)_지중</t>
    <phoneticPr fontId="4" type="noConversion"/>
  </si>
  <si>
    <t>전원케이블(바닥신호)_가공</t>
    <phoneticPr fontId="4" type="noConversion"/>
  </si>
  <si>
    <t>DC출력케이블_지중</t>
    <phoneticPr fontId="4" type="noConversion"/>
  </si>
  <si>
    <t>DC출력케이블_가공</t>
    <phoneticPr fontId="4" type="noConversion"/>
  </si>
  <si>
    <t>조가선</t>
  </si>
  <si>
    <t>서스밴드</t>
  </si>
  <si>
    <t>55mm-110mm</t>
  </si>
  <si>
    <t>조가선 클램프</t>
  </si>
  <si>
    <t>접지케이블</t>
  </si>
  <si>
    <t>각종 압버턴 부착용 천공</t>
  </si>
  <si>
    <t>25Φ 두께150mm이하</t>
  </si>
  <si>
    <t>플렉시블전선관22</t>
  </si>
  <si>
    <t>LED 바닥신호등 모듈연결</t>
  </si>
  <si>
    <t>방수처리</t>
  </si>
  <si>
    <t>보도블록절단(콘크리트 블록)</t>
  </si>
  <si>
    <t>콘크리트 환산(450m당)</t>
  </si>
  <si>
    <t>제어함지주-LED바닥신호등 인입선 터파기</t>
  </si>
  <si>
    <t>인력굴착(토사)</t>
  </si>
  <si>
    <t>㎥</t>
  </si>
  <si>
    <t>보도용 블록 재설치</t>
  </si>
  <si>
    <t>B-Type</t>
  </si>
  <si>
    <t>㎡</t>
  </si>
  <si>
    <t>보도용 블록 인력철거</t>
  </si>
  <si>
    <t>건설폐기물 처리 및 운반</t>
  </si>
  <si>
    <t>0.9x1.8m</t>
  </si>
  <si>
    <t>ton</t>
  </si>
  <si>
    <t xml:space="preserve"> 다.보행자 음성안내 보조장치</t>
    <phoneticPr fontId="4" type="noConversion"/>
  </si>
  <si>
    <t>일체형(감지부, 음성표출부)</t>
  </si>
  <si>
    <t>TFR-CV2.5SQ-3C</t>
  </si>
  <si>
    <t>EA</t>
    <phoneticPr fontId="4" type="noConversion"/>
  </si>
  <si>
    <t>제어함체</t>
  </si>
  <si>
    <t>SUS316L 2T 300(W)*400(D)*100(H)</t>
  </si>
  <si>
    <t>인체 감지 센서지지대 함체</t>
  </si>
  <si>
    <t>SUS316L 2T 88(W)*206(D)*480(H)</t>
  </si>
  <si>
    <t>인체 감지 센서 (지주부착형식)</t>
  </si>
  <si>
    <t>레이저 레이어 센서 감지거리 20M</t>
  </si>
  <si>
    <t>내장 스피커</t>
  </si>
  <si>
    <t>8ohm 30W/FR-100B09</t>
  </si>
  <si>
    <t>SMPS</t>
  </si>
  <si>
    <t>HLG-40H-15A, RS-75-48</t>
  </si>
  <si>
    <t>누전 차단기</t>
  </si>
  <si>
    <t>32GRhs 20A/30mA/2.5k</t>
  </si>
  <si>
    <t>AI카메라</t>
  </si>
  <si>
    <t>2M,네크워크용</t>
  </si>
  <si>
    <t>전원케이블 포설(2.5×3C)</t>
  </si>
  <si>
    <t>VCTF-1.0SQ-3C</t>
  </si>
  <si>
    <t>M</t>
    <phoneticPr fontId="4" type="noConversion"/>
  </si>
  <si>
    <t>전원케이블 포설(1.0×3C)</t>
  </si>
  <si>
    <t>VCTF-2.5SQ-3C</t>
    <phoneticPr fontId="4" type="noConversion"/>
  </si>
  <si>
    <t>제어용 케이블 포설(4C)</t>
  </si>
  <si>
    <t>AWG-24-4C</t>
  </si>
  <si>
    <t>제어용 케이블 포설(6C)</t>
  </si>
  <si>
    <t>AWG-24-6C</t>
  </si>
  <si>
    <t>금속제가요전선관</t>
  </si>
  <si>
    <t>GW16㎜</t>
  </si>
  <si>
    <t>GW22㎜</t>
  </si>
  <si>
    <t>종합시험 음성안내</t>
  </si>
  <si>
    <t>음성안내보조장치</t>
    <phoneticPr fontId="4" type="noConversion"/>
  </si>
  <si>
    <t>식</t>
    <phoneticPr fontId="4" type="noConversion"/>
  </si>
  <si>
    <t>브라켓 설치</t>
  </si>
  <si>
    <t>전원케이블포설</t>
  </si>
  <si>
    <t>VCTF 1.5㎟ x 2C</t>
  </si>
  <si>
    <t>UTP 케이블 포설 4P</t>
  </si>
  <si>
    <t>Cat 5E. 4pr</t>
  </si>
  <si>
    <t>통합함체</t>
  </si>
  <si>
    <t>제작사양, 1.6t, (650x540x700㎜)</t>
  </si>
  <si>
    <t>Intel Quad 2.0GHz</t>
  </si>
  <si>
    <t>GPU 기반 산업용 보드(객체인식)</t>
  </si>
  <si>
    <t>DC 12V, 150W</t>
  </si>
  <si>
    <t>냉온장치, 단자대 등</t>
  </si>
  <si>
    <t>CAT.6×4p</t>
  </si>
  <si>
    <t>F-CV 6SQ×2C</t>
  </si>
  <si>
    <t>128mm, 2단 10열 (Full Color LED 모듈)</t>
  </si>
  <si>
    <t>DC24V</t>
  </si>
  <si>
    <t>250*450*100</t>
  </si>
  <si>
    <t>DC24V 3.5W/300*100*60</t>
  </si>
  <si>
    <t>F-CVV 1.5SQ×2C</t>
  </si>
  <si>
    <t>F-CV 2.5SQ×2C</t>
  </si>
  <si>
    <t>F-CV 1.5SQ×4C</t>
  </si>
  <si>
    <t>와이어로프(6mm)</t>
  </si>
  <si>
    <t>배전용 조가선접속클램프</t>
  </si>
  <si>
    <t>F-GV 2.5sq</t>
  </si>
  <si>
    <t>고장력GW-22</t>
  </si>
  <si>
    <t>금속제가요전선관_16</t>
    <phoneticPr fontId="4" type="noConversion"/>
  </si>
  <si>
    <t>금속제가요전선관_22</t>
    <phoneticPr fontId="4" type="noConversion"/>
  </si>
  <si>
    <t>■ 중.소도시 스마트시트 조성사업 실시설계</t>
  </si>
  <si>
    <t>보안용카메라</t>
  </si>
  <si>
    <t>2메가 픽셀, 1/2" CMOS Scan, 광학 4배줌</t>
  </si>
  <si>
    <t>높이 6M, 3M 암대</t>
  </si>
  <si>
    <t>높이 7M, 2M 암대</t>
  </si>
  <si>
    <t>스마트함체</t>
  </si>
  <si>
    <t>2중형 양문 함체, 상태확인용 투명창</t>
  </si>
  <si>
    <t>A-7</t>
  </si>
  <si>
    <t>네트워크스위치</t>
  </si>
  <si>
    <t>POE 8포트 + SFP 2슬롯 L2 매니지먼트 광 허브</t>
  </si>
  <si>
    <t>A-8</t>
  </si>
  <si>
    <t>정보제공스크린</t>
  </si>
  <si>
    <t>LED모듈(192*192) 2단 5열, W1060 H484 D140</t>
  </si>
  <si>
    <t>A-9</t>
  </si>
  <si>
    <t>바닥로고라이트</t>
  </si>
  <si>
    <t xml:space="preserve">프로젝터 방식, 해상도 854 x 480, LED 36W
</t>
  </si>
  <si>
    <t>A-10</t>
  </si>
  <si>
    <t>비상벨</t>
  </si>
  <si>
    <t>1.2T, 304 SUS, 분체 도색, 마이크내장</t>
  </si>
  <si>
    <t>A-11</t>
  </si>
  <si>
    <t>IP방송단말기</t>
  </si>
  <si>
    <t>VOIP 비상벨 단말기</t>
  </si>
  <si>
    <t>A-12</t>
  </si>
  <si>
    <t>스피커</t>
  </si>
  <si>
    <t>컬럼스피커 / 10w</t>
  </si>
  <si>
    <t>A-13</t>
  </si>
  <si>
    <t>네트워크케이블</t>
  </si>
  <si>
    <t>UTP CAT.5E / 4Pr</t>
  </si>
  <si>
    <t>A-14</t>
  </si>
  <si>
    <t>스피커케이블</t>
  </si>
  <si>
    <t>1.27㎟ / 50심 / 0.18A</t>
  </si>
  <si>
    <t>A-15</t>
  </si>
  <si>
    <t>마이크케이블</t>
  </si>
  <si>
    <t>0.30㎟ / 60심 / 0.08A</t>
  </si>
  <si>
    <t>A-16</t>
  </si>
  <si>
    <t>전력케이블</t>
  </si>
  <si>
    <t>VCTF 1.5SQ / 3C</t>
  </si>
  <si>
    <t>A-17</t>
  </si>
  <si>
    <t>22mm</t>
  </si>
  <si>
    <t>A-18</t>
  </si>
  <si>
    <t>옥외광섬유케이블</t>
  </si>
  <si>
    <t>싱글, 4코아</t>
  </si>
  <si>
    <t>A-19</t>
  </si>
  <si>
    <t>광분배함</t>
  </si>
  <si>
    <t>싱글, 4코아, 미니</t>
  </si>
  <si>
    <t>A-20</t>
  </si>
  <si>
    <t>피그테일</t>
  </si>
  <si>
    <t>싱글, 1.5m</t>
  </si>
  <si>
    <t>A-21</t>
  </si>
  <si>
    <t>광섬유케이블어셈블리</t>
  </si>
  <si>
    <t>싱글, 3m</t>
  </si>
  <si>
    <t>A-22</t>
  </si>
  <si>
    <t>광송신기또는수신기</t>
  </si>
  <si>
    <t>싱글, 1G</t>
  </si>
  <si>
    <t>A-23</t>
  </si>
  <si>
    <t>SUS, Φ76*1M*2T</t>
  </si>
  <si>
    <t>A-24</t>
  </si>
  <si>
    <t>SUS, Φ76*1.5M*2T</t>
  </si>
  <si>
    <t>A-25</t>
  </si>
  <si>
    <t>SUS, Φ76*2M*2T</t>
  </si>
  <si>
    <t>A-26</t>
  </si>
  <si>
    <t>SUS, Φ76*3M*2T</t>
  </si>
  <si>
    <t>A-27</t>
  </si>
  <si>
    <t>SUS, Φ76*5M*2T</t>
  </si>
  <si>
    <t>A-28</t>
  </si>
  <si>
    <t>600 * 180 * 양면고휘도, 일반형</t>
  </si>
  <si>
    <t>A-29</t>
  </si>
  <si>
    <t>600 * 180 * 양면고휘도, 신호등용</t>
  </si>
  <si>
    <t>A-30</t>
  </si>
  <si>
    <t>SUS, 130*140*130, 일반형</t>
  </si>
  <si>
    <t>A-31</t>
  </si>
  <si>
    <t>SUS, 130*140*130, 신호등형</t>
  </si>
  <si>
    <t>A-32</t>
  </si>
  <si>
    <t>배선용 차단기</t>
  </si>
  <si>
    <t>표준형 / 20A</t>
  </si>
  <si>
    <t>A-33</t>
  </si>
  <si>
    <t>일반형 / 20A</t>
  </si>
  <si>
    <t>서지 흡수기</t>
  </si>
  <si>
    <t>전원보호용 / 40kA</t>
  </si>
  <si>
    <t>콘센트</t>
  </si>
  <si>
    <t>220V / 2구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</si>
  <si>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</si>
  <si>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</si>
  <si>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</si>
  <si>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</si>
  <si>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</si>
  <si>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</si>
  <si>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</si>
  <si>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</si>
  <si>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</si>
  <si>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</si>
  <si>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</si>
  <si>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</si>
  <si>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</si>
  <si>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</si>
  <si>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</si>
  <si>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B-21</t>
  </si>
  <si>
    <t>B-22</t>
  </si>
  <si>
    <t>B-23</t>
  </si>
  <si>
    <t>B-24</t>
  </si>
  <si>
    <t>B-25</t>
  </si>
  <si>
    <t>B-26</t>
  </si>
  <si>
    <t>B-27</t>
  </si>
  <si>
    <t>B-28</t>
  </si>
  <si>
    <t>B-29</t>
  </si>
  <si>
    <t>B-30</t>
  </si>
  <si>
    <t>B-31</t>
  </si>
  <si>
    <t>B-32</t>
  </si>
  <si>
    <t>B-33</t>
  </si>
  <si>
    <t>C-24</t>
  </si>
  <si>
    <t>C-25</t>
  </si>
  <si>
    <t>C-26</t>
  </si>
  <si>
    <t>C-27</t>
  </si>
  <si>
    <t>C-28</t>
  </si>
  <si>
    <t>C-29</t>
  </si>
  <si>
    <t>C-30</t>
  </si>
  <si>
    <t>C-31</t>
  </si>
  <si>
    <t>C-32</t>
  </si>
  <si>
    <t>C-33</t>
  </si>
  <si>
    <t>D-19</t>
  </si>
  <si>
    <t>D-20</t>
  </si>
  <si>
    <t>D-21</t>
  </si>
  <si>
    <t>D-22</t>
  </si>
  <si>
    <t>D-23</t>
  </si>
  <si>
    <t>D-24</t>
  </si>
  <si>
    <t>D-25</t>
  </si>
  <si>
    <t>D-26</t>
  </si>
  <si>
    <t>D-27</t>
  </si>
  <si>
    <t>D-28</t>
  </si>
  <si>
    <t>D-29</t>
  </si>
  <si>
    <t>D-30</t>
  </si>
  <si>
    <t>D-31</t>
  </si>
  <si>
    <t>D-32</t>
  </si>
  <si>
    <t>D-33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</si>
  <si>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</si>
  <si>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</si>
  <si>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</si>
  <si>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</si>
  <si>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</si>
  <si>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</si>
  <si>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</si>
  <si>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</si>
  <si>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</si>
  <si>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</si>
  <si>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</si>
  <si>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</si>
  <si>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</si>
  <si>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</si>
  <si>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</si>
  <si>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</si>
  <si>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</si>
  <si>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</si>
  <si>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</si>
  <si>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E-22</t>
  </si>
  <si>
    <t>E-23</t>
  </si>
  <si>
    <t>E-24</t>
  </si>
  <si>
    <t>E-25</t>
  </si>
  <si>
    <t>E-26</t>
  </si>
  <si>
    <t>E-27</t>
  </si>
  <si>
    <t>E-28</t>
  </si>
  <si>
    <t>E-29</t>
  </si>
  <si>
    <t>E-30</t>
  </si>
  <si>
    <t>E-31</t>
  </si>
  <si>
    <t>E-32</t>
  </si>
  <si>
    <t>E-33</t>
  </si>
  <si>
    <t>F-3</t>
  </si>
  <si>
    <t>F-4</t>
  </si>
  <si>
    <t>F-5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</si>
  <si>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</si>
  <si>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</si>
  <si>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</si>
  <si>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</si>
  <si>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</si>
  <si>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</si>
  <si>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</si>
  <si>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</si>
  <si>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</si>
  <si>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</si>
  <si>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</si>
  <si>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</si>
  <si>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</si>
  <si>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</si>
  <si>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</si>
  <si>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</si>
  <si>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F-22</t>
  </si>
  <si>
    <t>F-23</t>
  </si>
  <si>
    <t>F-24</t>
  </si>
  <si>
    <t>F-25</t>
  </si>
  <si>
    <t>F-26</t>
  </si>
  <si>
    <t>F-27</t>
  </si>
  <si>
    <t>F-28</t>
  </si>
  <si>
    <t>F-29</t>
  </si>
  <si>
    <t>F-30</t>
  </si>
  <si>
    <t>F-31</t>
  </si>
  <si>
    <t>F-32</t>
  </si>
  <si>
    <t>F-33</t>
  </si>
  <si>
    <t>G-3</t>
  </si>
  <si>
    <t>G-4</t>
  </si>
  <si>
    <t>G-5</t>
  </si>
  <si>
    <t>G-6</t>
  </si>
  <si>
    <t>G-7</t>
  </si>
  <si>
    <t>G-8</t>
  </si>
  <si>
    <t>G-9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</si>
  <si>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</si>
  <si>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</si>
  <si>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</si>
  <si>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</si>
  <si>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</si>
  <si>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</si>
  <si>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</si>
  <si>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</si>
  <si>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</si>
  <si>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</si>
  <si>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</si>
  <si>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</si>
  <si>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</si>
  <si>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G-23</t>
  </si>
  <si>
    <t>G-24</t>
  </si>
  <si>
    <t>G-25</t>
  </si>
  <si>
    <t>G-26</t>
  </si>
  <si>
    <t>G-27</t>
  </si>
  <si>
    <t>G-28</t>
  </si>
  <si>
    <t>G-29</t>
  </si>
  <si>
    <t>G-30</t>
  </si>
  <si>
    <t>G-31</t>
  </si>
  <si>
    <t>G-32</t>
  </si>
  <si>
    <t>G-33</t>
  </si>
  <si>
    <t>H-3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</si>
  <si>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</si>
  <si>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</si>
  <si>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</si>
  <si>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</si>
  <si>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</si>
  <si>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</si>
  <si>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</si>
  <si>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</si>
  <si>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</si>
  <si>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</si>
  <si>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</si>
  <si>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</si>
  <si>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</si>
  <si>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</si>
  <si>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</si>
  <si>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</si>
  <si>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</si>
  <si>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</si>
  <si>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H-22</t>
  </si>
  <si>
    <t>H-23</t>
  </si>
  <si>
    <t>H-24</t>
  </si>
  <si>
    <t>H-25</t>
  </si>
  <si>
    <t>H-26</t>
  </si>
  <si>
    <t>H-27</t>
  </si>
  <si>
    <t>H-28</t>
  </si>
  <si>
    <t>H-29</t>
  </si>
  <si>
    <t>H-30</t>
  </si>
  <si>
    <t>H-31</t>
  </si>
  <si>
    <t>H-32</t>
  </si>
  <si>
    <t>H-33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</si>
  <si>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</si>
  <si>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</si>
  <si>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</si>
  <si>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</si>
  <si>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</si>
  <si>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</si>
  <si>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</si>
  <si>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</si>
  <si>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</si>
  <si>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</si>
  <si>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</si>
  <si>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</si>
  <si>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</si>
  <si>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</si>
  <si>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</si>
  <si>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</si>
  <si>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</si>
  <si>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</si>
  <si>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I-21</t>
  </si>
  <si>
    <t>I-22</t>
  </si>
  <si>
    <t>I-23</t>
  </si>
  <si>
    <t>I-24</t>
  </si>
  <si>
    <t>I-25</t>
  </si>
  <si>
    <t>I-26</t>
  </si>
  <si>
    <t>I-27</t>
  </si>
  <si>
    <t>I-28</t>
  </si>
  <si>
    <t>I-29</t>
  </si>
  <si>
    <t>I-30</t>
  </si>
  <si>
    <t>I-31</t>
  </si>
  <si>
    <t>I-32</t>
  </si>
  <si>
    <t>I-33</t>
  </si>
  <si>
    <t>J-3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</si>
  <si>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</si>
  <si>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</si>
  <si>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</si>
  <si>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</si>
  <si>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</si>
  <si>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</si>
  <si>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</si>
  <si>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</si>
  <si>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</si>
  <si>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</si>
  <si>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</si>
  <si>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</si>
  <si>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</si>
  <si>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</si>
  <si>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</si>
  <si>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</si>
  <si>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</si>
  <si>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J-21</t>
  </si>
  <si>
    <t>J-22</t>
  </si>
  <si>
    <t>J-23</t>
  </si>
  <si>
    <t>J-24</t>
  </si>
  <si>
    <t>J-25</t>
  </si>
  <si>
    <t>J-26</t>
  </si>
  <si>
    <t>J-27</t>
  </si>
  <si>
    <t>J-28</t>
  </si>
  <si>
    <t>J-29</t>
  </si>
  <si>
    <t>J-30</t>
  </si>
  <si>
    <t>J-31</t>
  </si>
  <si>
    <t>J-32</t>
  </si>
  <si>
    <t>J-33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</si>
  <si>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</si>
  <si>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</si>
  <si>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</si>
  <si>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</si>
  <si>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</si>
  <si>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</si>
  <si>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</si>
  <si>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</si>
  <si>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</si>
  <si>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</si>
  <si>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</si>
  <si>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</si>
  <si>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K-15</t>
  </si>
  <si>
    <t>K-16</t>
  </si>
  <si>
    <t>K-17</t>
  </si>
  <si>
    <t>K-18</t>
  </si>
  <si>
    <t>K-19</t>
  </si>
  <si>
    <t>K-20</t>
  </si>
  <si>
    <t>K-21</t>
  </si>
  <si>
    <t>K-22</t>
  </si>
  <si>
    <t>K-23</t>
  </si>
  <si>
    <t>K-24</t>
  </si>
  <si>
    <t>K-25</t>
  </si>
  <si>
    <t>K-26</t>
  </si>
  <si>
    <t>K-27</t>
  </si>
  <si>
    <t>K-28</t>
  </si>
  <si>
    <t>K-29</t>
  </si>
  <si>
    <t>K-30</t>
  </si>
  <si>
    <t>K-31</t>
  </si>
  <si>
    <t>K-32</t>
  </si>
  <si>
    <t>K-33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</si>
  <si>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</si>
  <si>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</si>
  <si>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</si>
  <si>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</si>
  <si>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</si>
  <si>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</si>
  <si>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</si>
  <si>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</si>
  <si>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</si>
  <si>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</si>
  <si>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</si>
  <si>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</si>
  <si>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</si>
  <si>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</si>
  <si>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</si>
  <si>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</si>
  <si>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</si>
  <si>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</si>
  <si>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</si>
  <si>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</si>
  <si>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</si>
  <si>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</si>
  <si>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L-25</t>
  </si>
  <si>
    <t>L-26</t>
  </si>
  <si>
    <t>L-27</t>
  </si>
  <si>
    <t>L-28</t>
  </si>
  <si>
    <t>L-29</t>
  </si>
  <si>
    <t>L-30</t>
  </si>
  <si>
    <t>L-31</t>
  </si>
  <si>
    <t>L-32</t>
  </si>
  <si>
    <t>L-33</t>
  </si>
  <si>
    <t>M-3</t>
  </si>
  <si>
    <t>M-4</t>
  </si>
  <si>
    <t>M-5</t>
  </si>
  <si>
    <t>M-6</t>
  </si>
  <si>
    <t>M-7</t>
  </si>
  <si>
    <t>M-8</t>
  </si>
  <si>
    <t>M-9</t>
  </si>
  <si>
    <t>M-10</t>
  </si>
  <si>
    <t>M-11</t>
  </si>
  <si>
    <t>M-12</t>
  </si>
  <si>
    <t>M-13</t>
  </si>
  <si>
    <t>M-14</t>
  </si>
  <si>
    <t>M-15</t>
  </si>
  <si>
    <t>M-16</t>
  </si>
  <si>
    <t>M-17</t>
  </si>
  <si>
    <t>M-18</t>
  </si>
  <si>
    <t>M-19</t>
  </si>
  <si>
    <t>M-20</t>
  </si>
  <si>
    <t>M-21</t>
  </si>
  <si>
    <t>M-22</t>
  </si>
  <si>
    <t>M-23</t>
  </si>
  <si>
    <t>M-24</t>
  </si>
  <si>
    <t>M-25</t>
  </si>
  <si>
    <t>M-26</t>
  </si>
  <si>
    <t>M-27</t>
  </si>
  <si>
    <t>M-28</t>
  </si>
  <si>
    <t>M-29</t>
  </si>
  <si>
    <t>M-30</t>
  </si>
  <si>
    <t>M-31</t>
  </si>
  <si>
    <t>M-32</t>
  </si>
  <si>
    <t>M-33</t>
  </si>
  <si>
    <t>N-3</t>
  </si>
  <si>
    <t>N-4</t>
  </si>
  <si>
    <t>N-5</t>
  </si>
  <si>
    <t>N-6</t>
  </si>
  <si>
    <t>N-7</t>
  </si>
  <si>
    <t>N-8</t>
  </si>
  <si>
    <t>N-9</t>
  </si>
  <si>
    <t>N-10</t>
  </si>
  <si>
    <t>N-11</t>
  </si>
  <si>
    <t>N-12</t>
  </si>
  <si>
    <t>N-13</t>
  </si>
  <si>
    <t>N-14</t>
  </si>
  <si>
    <t>N-15</t>
  </si>
  <si>
    <t>N-16</t>
  </si>
  <si>
    <t>N-17</t>
  </si>
  <si>
    <t>N-18</t>
  </si>
  <si>
    <t>N-19</t>
  </si>
  <si>
    <t>N-20</t>
  </si>
  <si>
    <t>N-21</t>
  </si>
  <si>
    <t>N-22</t>
  </si>
  <si>
    <t>N-23</t>
  </si>
  <si>
    <t>N-24</t>
  </si>
  <si>
    <t>N-25</t>
  </si>
  <si>
    <t>N-26</t>
  </si>
  <si>
    <t>N-27</t>
  </si>
  <si>
    <t>N-28</t>
  </si>
  <si>
    <t>N-29</t>
  </si>
  <si>
    <t>N-30</t>
  </si>
  <si>
    <t>N-31</t>
  </si>
  <si>
    <t>N-32</t>
  </si>
  <si>
    <t>N-33</t>
  </si>
  <si>
    <t>O-3</t>
  </si>
  <si>
    <t>O-4</t>
  </si>
  <si>
    <t>O-5</t>
  </si>
  <si>
    <t>O-6</t>
  </si>
  <si>
    <t>O-7</t>
  </si>
  <si>
    <t>O-8</t>
  </si>
  <si>
    <t>O-9</t>
  </si>
  <si>
    <t>O-10</t>
  </si>
  <si>
    <t>O-11</t>
  </si>
  <si>
    <t>O-12</t>
  </si>
  <si>
    <t>O-13</t>
  </si>
  <si>
    <t>O-14</t>
  </si>
  <si>
    <t>O-15</t>
  </si>
  <si>
    <t>O-16</t>
  </si>
  <si>
    <t>O-17</t>
  </si>
  <si>
    <t>O-18</t>
  </si>
  <si>
    <t>O-19</t>
  </si>
  <si>
    <t>O-20</t>
  </si>
  <si>
    <t>O-21</t>
  </si>
  <si>
    <t>O-22</t>
  </si>
  <si>
    <t>O-23</t>
  </si>
  <si>
    <t>O-24</t>
  </si>
  <si>
    <t>O-25</t>
  </si>
  <si>
    <t>O-26</t>
  </si>
  <si>
    <t>O-27</t>
  </si>
  <si>
    <t>O-28</t>
  </si>
  <si>
    <t>O-29</t>
  </si>
  <si>
    <t>O-30</t>
  </si>
  <si>
    <t>O-31</t>
  </si>
  <si>
    <t>O-32</t>
  </si>
  <si>
    <t>O-33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</si>
  <si>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</si>
  <si>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</si>
  <si>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</si>
  <si>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</si>
  <si>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</si>
  <si>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</si>
  <si>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</si>
  <si>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</si>
  <si>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</si>
  <si>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</si>
  <si>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</si>
  <si>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</si>
  <si>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</si>
  <si>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P-16</t>
  </si>
  <si>
    <t>P-17</t>
  </si>
  <si>
    <t>P-18</t>
  </si>
  <si>
    <t>P-19</t>
  </si>
  <si>
    <t>P-20</t>
  </si>
  <si>
    <t>P-21</t>
  </si>
  <si>
    <t>P-22</t>
  </si>
  <si>
    <t>P-23</t>
  </si>
  <si>
    <t>P-24</t>
  </si>
  <si>
    <t>P-25</t>
  </si>
  <si>
    <t>P-26</t>
  </si>
  <si>
    <t>P-27</t>
  </si>
  <si>
    <t>P-28</t>
  </si>
  <si>
    <t>P-29</t>
  </si>
  <si>
    <t>P-30</t>
  </si>
  <si>
    <t>P-31</t>
  </si>
  <si>
    <t>P-32</t>
  </si>
  <si>
    <t>P-33</t>
  </si>
  <si>
    <t>Q-6</t>
  </si>
  <si>
    <t>Q-7</t>
  </si>
  <si>
    <t>Q-8</t>
  </si>
  <si>
    <t>Q-9</t>
  </si>
  <si>
    <t>Q-10</t>
  </si>
  <si>
    <t>Q-11</t>
  </si>
  <si>
    <t>Q-12</t>
  </si>
  <si>
    <t>Q-13</t>
  </si>
  <si>
    <t>Q-14</t>
  </si>
  <si>
    <t>Q-15</t>
  </si>
  <si>
    <t>Q-16</t>
  </si>
  <si>
    <t>Q-17</t>
  </si>
  <si>
    <t>Q-18</t>
  </si>
  <si>
    <t>Q-19</t>
  </si>
  <si>
    <t>Q-20</t>
  </si>
  <si>
    <t>Q-21</t>
  </si>
  <si>
    <t>Q-22</t>
  </si>
  <si>
    <t>Q-23</t>
  </si>
  <si>
    <t>Q-24</t>
  </si>
  <si>
    <t>Q-25</t>
  </si>
  <si>
    <t>Q-26</t>
  </si>
  <si>
    <t>Q-27</t>
  </si>
  <si>
    <t>Q-28</t>
  </si>
  <si>
    <t>Q-29</t>
  </si>
  <si>
    <t>Q-30</t>
  </si>
  <si>
    <t>Q-31</t>
  </si>
  <si>
    <t>Q-32</t>
  </si>
  <si>
    <t>Q-33</t>
  </si>
  <si>
    <t>R-3</t>
  </si>
  <si>
    <t>R-4</t>
  </si>
  <si>
    <t>R-5</t>
  </si>
  <si>
    <t>R-6</t>
  </si>
  <si>
    <t>R-7</t>
  </si>
  <si>
    <t>R-8</t>
  </si>
  <si>
    <t>R-9</t>
  </si>
  <si>
    <t>R-10</t>
  </si>
  <si>
    <t>R-11</t>
  </si>
  <si>
    <t>R-12</t>
  </si>
  <si>
    <t>R-13</t>
  </si>
  <si>
    <t>R-14</t>
  </si>
  <si>
    <t>R-15</t>
  </si>
  <si>
    <t>R-16</t>
  </si>
  <si>
    <t>R-17</t>
  </si>
  <si>
    <t>R-18</t>
  </si>
  <si>
    <t>R-19</t>
  </si>
  <si>
    <t>R-20</t>
  </si>
  <si>
    <t>R-21</t>
  </si>
  <si>
    <t>R-22</t>
  </si>
  <si>
    <t>R-23</t>
  </si>
  <si>
    <t>R-24</t>
  </si>
  <si>
    <t>R-25</t>
  </si>
  <si>
    <t>R-26</t>
  </si>
  <si>
    <t>R-27</t>
  </si>
  <si>
    <t>R-28</t>
  </si>
  <si>
    <t>R-29</t>
  </si>
  <si>
    <t>R-30</t>
  </si>
  <si>
    <t>R-31</t>
  </si>
  <si>
    <t>R-32</t>
  </si>
  <si>
    <t>R-33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</si>
  <si>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</si>
  <si>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</si>
  <si>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</si>
  <si>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</si>
  <si>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</si>
  <si>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</si>
  <si>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</si>
  <si>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</si>
  <si>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</si>
  <si>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</si>
  <si>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</si>
  <si>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</si>
  <si>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</si>
  <si>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</si>
  <si>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</si>
  <si>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</si>
  <si>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</si>
  <si>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</si>
  <si>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S-21</t>
  </si>
  <si>
    <t>S-22</t>
  </si>
  <si>
    <t>S-23</t>
  </si>
  <si>
    <t>S-24</t>
  </si>
  <si>
    <t>S-25</t>
  </si>
  <si>
    <t>S-26</t>
  </si>
  <si>
    <t>S-27</t>
  </si>
  <si>
    <t>S-28</t>
  </si>
  <si>
    <t>S-29</t>
  </si>
  <si>
    <t>S-30</t>
  </si>
  <si>
    <t>S-31</t>
  </si>
  <si>
    <t>S-32</t>
  </si>
  <si>
    <t>S-33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</si>
  <si>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</si>
  <si>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</si>
  <si>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</si>
  <si>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</si>
  <si>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</si>
  <si>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</si>
  <si>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</si>
  <si>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</si>
  <si>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</si>
  <si>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</si>
  <si>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</si>
  <si>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</si>
  <si>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</si>
  <si>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</si>
  <si>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</si>
  <si>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T-18</t>
  </si>
  <si>
    <t>T-19</t>
  </si>
  <si>
    <t>T-20</t>
  </si>
  <si>
    <t>T-21</t>
  </si>
  <si>
    <t>T-22</t>
  </si>
  <si>
    <t>T-23</t>
  </si>
  <si>
    <t>T-24</t>
  </si>
  <si>
    <t>T-25</t>
  </si>
  <si>
    <t>T-26</t>
  </si>
  <si>
    <t>T-27</t>
  </si>
  <si>
    <t>T-28</t>
  </si>
  <si>
    <t>T-29</t>
  </si>
  <si>
    <t>T-30</t>
  </si>
  <si>
    <t>T-31</t>
  </si>
  <si>
    <t>T-32</t>
  </si>
  <si>
    <t>T-33</t>
  </si>
  <si>
    <t>U-3</t>
  </si>
  <si>
    <t>U-4</t>
  </si>
  <si>
    <t>U-5</t>
  </si>
  <si>
    <t>U-6</t>
  </si>
  <si>
    <t>U-7</t>
  </si>
  <si>
    <t>U-8</t>
  </si>
  <si>
    <t>U-9</t>
  </si>
  <si>
    <t>U-10</t>
  </si>
  <si>
    <t>U-11</t>
  </si>
  <si>
    <t>U-12</t>
  </si>
  <si>
    <t>U-13</t>
  </si>
  <si>
    <t>U-14</t>
  </si>
  <si>
    <t>U-15</t>
  </si>
  <si>
    <t>U-16</t>
  </si>
  <si>
    <t>U-17</t>
  </si>
  <si>
    <t>U-18</t>
  </si>
  <si>
    <t>U-19</t>
  </si>
  <si>
    <t>U-20</t>
  </si>
  <si>
    <t>U-21</t>
  </si>
  <si>
    <t>U-22</t>
  </si>
  <si>
    <t>U-23</t>
  </si>
  <si>
    <t>U-24</t>
  </si>
  <si>
    <t>U-25</t>
  </si>
  <si>
    <t>U-26</t>
  </si>
  <si>
    <t>U-27</t>
  </si>
  <si>
    <t>U-28</t>
  </si>
  <si>
    <t>U-29</t>
  </si>
  <si>
    <t>U-30</t>
  </si>
  <si>
    <t>U-31</t>
  </si>
  <si>
    <t>U-32</t>
  </si>
  <si>
    <t>U-33</t>
  </si>
  <si>
    <t>V-3</t>
  </si>
  <si>
    <t>V-4</t>
  </si>
  <si>
    <t>V-5</t>
  </si>
  <si>
    <t>V-6</t>
  </si>
  <si>
    <t>V-7</t>
  </si>
  <si>
    <t>V-8</t>
  </si>
  <si>
    <t>V-9</t>
  </si>
  <si>
    <t>V-10</t>
  </si>
  <si>
    <t>V-11</t>
  </si>
  <si>
    <t>V-12</t>
  </si>
  <si>
    <t>V-13</t>
  </si>
  <si>
    <t>V-14</t>
  </si>
  <si>
    <t>V-15</t>
  </si>
  <si>
    <t>V-16</t>
  </si>
  <si>
    <t>V-17</t>
  </si>
  <si>
    <t>V-18</t>
  </si>
  <si>
    <t>V-19</t>
  </si>
  <si>
    <t>V-20</t>
  </si>
  <si>
    <t>V-21</t>
  </si>
  <si>
    <t>V-22</t>
  </si>
  <si>
    <t>V-23</t>
  </si>
  <si>
    <t>V-24</t>
  </si>
  <si>
    <t>V-25</t>
  </si>
  <si>
    <t>V-26</t>
  </si>
  <si>
    <t>V-27</t>
  </si>
  <si>
    <t>V-28</t>
  </si>
  <si>
    <t>V-29</t>
  </si>
  <si>
    <t>V-30</t>
  </si>
  <si>
    <t>V-31</t>
  </si>
  <si>
    <t>V-32</t>
  </si>
  <si>
    <t>V-33</t>
  </si>
  <si>
    <t>W-3</t>
  </si>
  <si>
    <t>W-4</t>
  </si>
  <si>
    <t>W-5</t>
  </si>
  <si>
    <t>W-6</t>
  </si>
  <si>
    <t>W-7</t>
  </si>
  <si>
    <t>W-8</t>
  </si>
  <si>
    <t>W-9</t>
  </si>
  <si>
    <t>W-10</t>
  </si>
  <si>
    <t>W-11</t>
  </si>
  <si>
    <t>W-12</t>
  </si>
  <si>
    <t>W-13</t>
  </si>
  <si>
    <t>W-14</t>
  </si>
  <si>
    <t>W-15</t>
  </si>
  <si>
    <t>W-16</t>
  </si>
  <si>
    <t>W-17</t>
  </si>
  <si>
    <t>W-18</t>
  </si>
  <si>
    <t>W-19</t>
  </si>
  <si>
    <t>W-20</t>
  </si>
  <si>
    <t>W-21</t>
  </si>
  <si>
    <t>W-22</t>
  </si>
  <si>
    <t>W-23</t>
  </si>
  <si>
    <t>W-24</t>
  </si>
  <si>
    <t>W-25</t>
  </si>
  <si>
    <t>W-26</t>
  </si>
  <si>
    <t>W-27</t>
  </si>
  <si>
    <t>W-28</t>
  </si>
  <si>
    <t>W-29</t>
  </si>
  <si>
    <t>W-30</t>
  </si>
  <si>
    <t>W-31</t>
  </si>
  <si>
    <t>W-32</t>
  </si>
  <si>
    <t>W-33</t>
  </si>
  <si>
    <t>X-3</t>
  </si>
  <si>
    <t>X-4</t>
  </si>
  <si>
    <t>X-5</t>
  </si>
  <si>
    <t>X-6</t>
  </si>
  <si>
    <t>X-7</t>
  </si>
  <si>
    <t>X-8</t>
  </si>
  <si>
    <t>X-9</t>
  </si>
  <si>
    <t>X-10</t>
  </si>
  <si>
    <t>X-11</t>
  </si>
  <si>
    <t>X-12</t>
  </si>
  <si>
    <t>X-13</t>
  </si>
  <si>
    <t>X-14</t>
  </si>
  <si>
    <t>X-15</t>
  </si>
  <si>
    <t>X-16</t>
  </si>
  <si>
    <t>X-17</t>
  </si>
  <si>
    <t>X-18</t>
  </si>
  <si>
    <t>X-19</t>
  </si>
  <si>
    <t>X-20</t>
  </si>
  <si>
    <t>X-21</t>
  </si>
  <si>
    <t>X-22</t>
  </si>
  <si>
    <t>X-23</t>
  </si>
  <si>
    <t>X-24</t>
  </si>
  <si>
    <t>X-25</t>
  </si>
  <si>
    <t>X-26</t>
  </si>
  <si>
    <t>X-27</t>
  </si>
  <si>
    <t>X-28</t>
  </si>
  <si>
    <t>X-29</t>
  </si>
  <si>
    <t>X-30</t>
  </si>
  <si>
    <t>X-31</t>
  </si>
  <si>
    <t>X-32</t>
  </si>
  <si>
    <t>X-33</t>
  </si>
  <si>
    <t>Z-3</t>
  </si>
  <si>
    <t>Z-4</t>
  </si>
  <si>
    <t>Z-5</t>
  </si>
  <si>
    <t>Z-6</t>
  </si>
  <si>
    <t>Z-7</t>
  </si>
  <si>
    <t>Z-8</t>
  </si>
  <si>
    <t>Z-9</t>
  </si>
  <si>
    <t>Z-10</t>
  </si>
  <si>
    <t>Z-11</t>
  </si>
  <si>
    <t>Z-12</t>
  </si>
  <si>
    <t>Z-13</t>
  </si>
  <si>
    <t>Z-14</t>
  </si>
  <si>
    <t>Z-15</t>
  </si>
  <si>
    <t>Z-16</t>
  </si>
  <si>
    <t>Z-17</t>
  </si>
  <si>
    <t>Z-18</t>
  </si>
  <si>
    <t>Z-19</t>
  </si>
  <si>
    <t>Z-20</t>
  </si>
  <si>
    <t>Z-21</t>
  </si>
  <si>
    <t>Z-22</t>
  </si>
  <si>
    <t>Z-23</t>
  </si>
  <si>
    <t>Z-24</t>
  </si>
  <si>
    <t>Z-25</t>
  </si>
  <si>
    <t>Z-26</t>
  </si>
  <si>
    <t>Z-27</t>
  </si>
  <si>
    <t>Z-28</t>
  </si>
  <si>
    <t>Z-29</t>
  </si>
  <si>
    <t>Z-30</t>
  </si>
  <si>
    <t>Z-31</t>
  </si>
  <si>
    <t>Z-32</t>
  </si>
  <si>
    <t>Z-33</t>
  </si>
  <si>
    <t>수량</t>
    <phoneticPr fontId="14" type="noConversion"/>
  </si>
  <si>
    <t>통합관제HW_SW</t>
    <phoneticPr fontId="7" type="noConversion"/>
  </si>
  <si>
    <t>통합관리 서버(저장,관리)</t>
    <phoneticPr fontId="7" type="noConversion"/>
  </si>
  <si>
    <t>Intel Xeon 등</t>
    <phoneticPr fontId="7" type="noConversion"/>
  </si>
  <si>
    <t>통합관리 서버(수집,연계)</t>
    <phoneticPr fontId="7" type="noConversion"/>
  </si>
  <si>
    <t>저장분배 가상화서버</t>
    <phoneticPr fontId="7" type="noConversion"/>
  </si>
  <si>
    <t>CCTV통합관제용</t>
    <phoneticPr fontId="7" type="noConversion"/>
  </si>
  <si>
    <t>저장분배 가상화서버 솔루션</t>
    <phoneticPr fontId="7" type="noConversion"/>
  </si>
  <si>
    <t>영상저장용 확장 스토리지</t>
    <phoneticPr fontId="7" type="noConversion"/>
  </si>
  <si>
    <t>통합관리 SW 패키지</t>
    <phoneticPr fontId="7" type="noConversion"/>
  </si>
  <si>
    <t>GIS, 스마트시티용</t>
    <phoneticPr fontId="7" type="noConversion"/>
  </si>
  <si>
    <t>스마트버스정류장 운영서버</t>
    <phoneticPr fontId="7" type="noConversion"/>
  </si>
  <si>
    <t>버스정류장 관리</t>
    <phoneticPr fontId="7" type="noConversion"/>
  </si>
  <si>
    <t>스마트버스정류장</t>
    <phoneticPr fontId="4" type="noConversion"/>
  </si>
  <si>
    <t>구분</t>
    <phoneticPr fontId="4" type="noConversion"/>
  </si>
  <si>
    <t>규격</t>
    <phoneticPr fontId="4" type="noConversion"/>
  </si>
  <si>
    <t>단위</t>
    <phoneticPr fontId="4" type="noConversion"/>
  </si>
  <si>
    <t>수량</t>
    <phoneticPr fontId="4" type="noConversion"/>
  </si>
  <si>
    <t>총괄물량표</t>
    <phoneticPr fontId="4" type="noConversion"/>
  </si>
  <si>
    <t>미니형</t>
    <phoneticPr fontId="4" type="noConversion"/>
  </si>
  <si>
    <t>확대형</t>
    <phoneticPr fontId="4" type="noConversion"/>
  </si>
  <si>
    <t>기본형</t>
    <phoneticPr fontId="4" type="noConversion"/>
  </si>
  <si>
    <t>- 디바이스</t>
    <phoneticPr fontId="4" type="noConversion"/>
  </si>
  <si>
    <t>스마트횡단보도</t>
    <phoneticPr fontId="4" type="noConversion"/>
  </si>
  <si>
    <t>스마트 폴</t>
    <phoneticPr fontId="4" type="noConversion"/>
  </si>
  <si>
    <t>스마트 음식물처리기</t>
    <phoneticPr fontId="4" type="noConversion"/>
  </si>
  <si>
    <t>음식물처기기</t>
    <phoneticPr fontId="4" type="noConversion"/>
  </si>
  <si>
    <t>보안용카메라</t>
    <phoneticPr fontId="4" type="noConversion"/>
  </si>
  <si>
    <t>센터시스템</t>
    <phoneticPr fontId="4" type="noConversion"/>
  </si>
  <si>
    <t>비고</t>
    <phoneticPr fontId="4" type="noConversion"/>
  </si>
  <si>
    <t>스마트횡단보도
(객체검지)</t>
    <phoneticPr fontId="4" type="noConversion"/>
  </si>
  <si>
    <t>바닥
신호등</t>
    <phoneticPr fontId="4" type="noConversion"/>
  </si>
  <si>
    <t>보행자
음성안내
보조장치</t>
    <phoneticPr fontId="4" type="noConversion"/>
  </si>
  <si>
    <t>2메가 픽셀, 1/2" CMOS Scan, 광학 4배줌</t>
    <phoneticPr fontId="4" type="noConversion"/>
  </si>
  <si>
    <t>스마트폴-1</t>
    <phoneticPr fontId="4" type="noConversion"/>
  </si>
  <si>
    <t>스마트폴-2</t>
    <phoneticPr fontId="4" type="noConversion"/>
  </si>
  <si>
    <t>암대-1</t>
    <phoneticPr fontId="4" type="noConversion"/>
  </si>
  <si>
    <t>암대-2</t>
    <phoneticPr fontId="4" type="noConversion"/>
  </si>
  <si>
    <t>암대-3</t>
    <phoneticPr fontId="4" type="noConversion"/>
  </si>
  <si>
    <t>암대-4</t>
    <phoneticPr fontId="4" type="noConversion"/>
  </si>
  <si>
    <t>암대-5</t>
    <phoneticPr fontId="4" type="noConversion"/>
  </si>
  <si>
    <t>안내판-1</t>
    <phoneticPr fontId="4" type="noConversion"/>
  </si>
  <si>
    <t>안내판-2</t>
    <phoneticPr fontId="4" type="noConversion"/>
  </si>
  <si>
    <t>풀박스-1</t>
    <phoneticPr fontId="4" type="noConversion"/>
  </si>
  <si>
    <t>풀박스-2</t>
    <phoneticPr fontId="4" type="noConversion"/>
  </si>
  <si>
    <t>1. 모화초교 및 부영1단지사이</t>
    <phoneticPr fontId="7" type="noConversion"/>
  </si>
  <si>
    <t xml:space="preserve"> 가. 스마트횡단보도(객체인식) 설치</t>
    <phoneticPr fontId="7" type="noConversion"/>
  </si>
  <si>
    <t>EA</t>
    <phoneticPr fontId="7" type="noConversion"/>
  </si>
  <si>
    <t>Server, 5CH</t>
    <phoneticPr fontId="7" type="noConversion"/>
  </si>
  <si>
    <t xml:space="preserve"> 나. 바닥형보행신호등 설치공사</t>
    <phoneticPr fontId="7" type="noConversion"/>
  </si>
  <si>
    <t xml:space="preserve"> 라.과속 및 정지선위반</t>
    <phoneticPr fontId="4" type="noConversion"/>
  </si>
  <si>
    <t>레이더일체형 뵬렛카메라</t>
  </si>
  <si>
    <t>SW C-OBLRA212R, 2M P, 레이더일체형</t>
  </si>
  <si>
    <t>과속 및 정지선 제어기</t>
  </si>
  <si>
    <t>SWS-ISXAI7-GA(CPU : I7, RAM : 8GB)</t>
  </si>
  <si>
    <t>운전자용 안내전광판</t>
  </si>
  <si>
    <t>3단8열,6pitch, 192x192mm SMD풀컬러</t>
  </si>
  <si>
    <t>객체인식(차량)카메라 고정 브라켓</t>
  </si>
  <si>
    <t>전원케이블포설</t>
    <phoneticPr fontId="7" type="noConversion"/>
  </si>
  <si>
    <t>2. 부영1-2차 사이</t>
    <phoneticPr fontId="7" type="noConversion"/>
  </si>
  <si>
    <t>3. 산업로(성도대자연타운)</t>
    <phoneticPr fontId="7" type="noConversion"/>
  </si>
  <si>
    <t>4. 연안초교 삼거리</t>
    <phoneticPr fontId="7" type="noConversion"/>
  </si>
  <si>
    <t>5. 모화초등학교 근방</t>
    <phoneticPr fontId="7" type="noConversion"/>
  </si>
  <si>
    <t>6. 모화삼거리</t>
    <phoneticPr fontId="7" type="noConversion"/>
  </si>
  <si>
    <t>7. 연안사거리</t>
    <phoneticPr fontId="7" type="noConversion"/>
  </si>
  <si>
    <t>8. 벽산천마아파트 앞</t>
    <phoneticPr fontId="7" type="noConversion"/>
  </si>
  <si>
    <t>9 모화역 앞</t>
    <phoneticPr fontId="7" type="noConversion"/>
  </si>
  <si>
    <t>EA</t>
    <phoneticPr fontId="7" type="noConversion"/>
  </si>
  <si>
    <t>객체인식(차량)카메라 고정 브라켓</t>
    <phoneticPr fontId="7" type="noConversion"/>
  </si>
  <si>
    <t>과속 및 정지선위반</t>
    <phoneticPr fontId="4" type="noConversion"/>
  </si>
  <si>
    <t>기타 부대시설</t>
    <phoneticPr fontId="4" type="noConversion"/>
  </si>
  <si>
    <t>기타부대시설(바닥기초, 전원박스, 오수 배수관연결, 캐노피 등)</t>
    <phoneticPr fontId="4" type="noConversion"/>
  </si>
  <si>
    <t>E-2</t>
  </si>
  <si>
    <t>F-2</t>
  </si>
  <si>
    <t>G-2</t>
  </si>
  <si>
    <t>H-2</t>
  </si>
  <si>
    <t>I-2</t>
  </si>
  <si>
    <t>J-2</t>
  </si>
  <si>
    <t>K-2</t>
  </si>
  <si>
    <t>L-2</t>
  </si>
  <si>
    <t>M-2</t>
  </si>
  <si>
    <t>N-2</t>
  </si>
  <si>
    <t>O-2</t>
  </si>
  <si>
    <t>P-2</t>
  </si>
  <si>
    <t>R-2</t>
  </si>
  <si>
    <t>S-2</t>
  </si>
  <si>
    <t>T-2</t>
  </si>
  <si>
    <t>U-2</t>
  </si>
  <si>
    <t>V-2</t>
  </si>
  <si>
    <t>W-2</t>
  </si>
  <si>
    <t>X-2</t>
  </si>
  <si>
    <t>Z-2</t>
  </si>
  <si>
    <t>외동읍 활성리 909-7</t>
  </si>
  <si>
    <t>활성교</t>
  </si>
  <si>
    <t>A</t>
  </si>
  <si>
    <t>영상정보처리기기 설치</t>
  </si>
  <si>
    <t>A-1</t>
  </si>
  <si>
    <t>입실리 557-8</t>
  </si>
  <si>
    <t>세양빌</t>
  </si>
  <si>
    <t>B</t>
  </si>
  <si>
    <t>B-1</t>
  </si>
  <si>
    <t>개곡리 1348-5(산업로 2535-4)</t>
  </si>
  <si>
    <t>개곡2리 마을회관</t>
  </si>
  <si>
    <t>C</t>
  </si>
  <si>
    <t>C-1</t>
  </si>
  <si>
    <t>개곡리 1401-4(대성안길20)</t>
  </si>
  <si>
    <t>대성마을</t>
  </si>
  <si>
    <t>D</t>
  </si>
  <si>
    <t>D-1</t>
  </si>
  <si>
    <t>입실리695-10</t>
  </si>
  <si>
    <t>입실세븐일레븐</t>
  </si>
  <si>
    <t>E</t>
  </si>
  <si>
    <t>E-1</t>
  </si>
  <si>
    <t>입실리 1280-2(순금1길 3-15)</t>
  </si>
  <si>
    <t>골든그린빌</t>
  </si>
  <si>
    <t>F</t>
  </si>
  <si>
    <t>F-1</t>
  </si>
  <si>
    <t>입실리 1137-12</t>
  </si>
  <si>
    <t>레인보우빌라</t>
  </si>
  <si>
    <t>G</t>
  </si>
  <si>
    <t>G-1</t>
  </si>
  <si>
    <t>입실리 241-2</t>
  </si>
  <si>
    <t>영수교</t>
  </si>
  <si>
    <t>H</t>
  </si>
  <si>
    <t>H-1</t>
  </si>
  <si>
    <t>입실리 65-10</t>
  </si>
  <si>
    <t>미소지움아파트</t>
  </si>
  <si>
    <t>I</t>
  </si>
  <si>
    <t>I-1</t>
  </si>
  <si>
    <t>모화리 632-1</t>
  </si>
  <si>
    <t>은나래빌</t>
  </si>
  <si>
    <t>J</t>
  </si>
  <si>
    <t>J-1</t>
  </si>
  <si>
    <t>입실리 980-8</t>
  </si>
  <si>
    <t>튤립빌</t>
  </si>
  <si>
    <t>K</t>
  </si>
  <si>
    <t>K-1</t>
  </si>
  <si>
    <t>구어리 583-4</t>
  </si>
  <si>
    <t>구어1리마을회관</t>
  </si>
  <si>
    <t>L</t>
  </si>
  <si>
    <t>L-1</t>
  </si>
  <si>
    <t>문산리 111</t>
  </si>
  <si>
    <t>문산교</t>
  </si>
  <si>
    <t>M-1</t>
  </si>
  <si>
    <t>모화리 1381-7</t>
  </si>
  <si>
    <t>모화2리 마을회관</t>
  </si>
  <si>
    <t>N</t>
  </si>
  <si>
    <t>N-1</t>
  </si>
  <si>
    <t>입실리 1043-7</t>
  </si>
  <si>
    <t>입실초등정문</t>
  </si>
  <si>
    <t>O</t>
  </si>
  <si>
    <t>O-1</t>
  </si>
  <si>
    <t>방어리 산7</t>
  </si>
  <si>
    <t>영지못</t>
  </si>
  <si>
    <t>P</t>
  </si>
  <si>
    <t>P-1</t>
  </si>
  <si>
    <t>석계리 538-1</t>
  </si>
  <si>
    <t>석계1리회관</t>
  </si>
  <si>
    <t>Q</t>
  </si>
  <si>
    <t>Q-1</t>
  </si>
  <si>
    <t>Q-2</t>
  </si>
  <si>
    <t>Q-3</t>
  </si>
  <si>
    <t>Q-4</t>
  </si>
  <si>
    <t>Q-5</t>
  </si>
  <si>
    <t>입실리 1015-3</t>
  </si>
  <si>
    <t>드림할인마트</t>
  </si>
  <si>
    <t>R</t>
  </si>
  <si>
    <t>R-1</t>
  </si>
  <si>
    <t>모화리 525-1</t>
  </si>
  <si>
    <t>구모화1리회관</t>
  </si>
  <si>
    <t>S</t>
  </si>
  <si>
    <t>S-1</t>
  </si>
  <si>
    <t>모화리 1556-3</t>
  </si>
  <si>
    <t>모화일반산업단지입구</t>
  </si>
  <si>
    <t>T</t>
  </si>
  <si>
    <t>T-1</t>
  </si>
  <si>
    <t>입실리 1259-14</t>
  </si>
  <si>
    <t>입실3리 육교옆</t>
  </si>
  <si>
    <t>U</t>
  </si>
  <si>
    <t>U-1</t>
  </si>
  <si>
    <t>괘릉리 107-4</t>
  </si>
  <si>
    <t>감산사 입구</t>
  </si>
  <si>
    <t>V</t>
  </si>
  <si>
    <t>V-1</t>
  </si>
  <si>
    <t>모화리 1747-141</t>
  </si>
  <si>
    <t>모화숯불단지입구 철뚝역</t>
  </si>
  <si>
    <t>W</t>
  </si>
  <si>
    <t>W-1</t>
  </si>
  <si>
    <t>구어리 866</t>
  </si>
  <si>
    <t>구어1리 배출장소</t>
  </si>
  <si>
    <t>X</t>
  </si>
  <si>
    <t>X-1</t>
  </si>
  <si>
    <t>문산공단길 116</t>
  </si>
  <si>
    <t>문산리 953</t>
  </si>
  <si>
    <t>Z</t>
  </si>
  <si>
    <t>Z-1</t>
  </si>
  <si>
    <t>2연동</t>
  </si>
  <si>
    <t>연안입구</t>
    <phoneticPr fontId="4" type="noConversion"/>
  </si>
  <si>
    <t>편개형</t>
    <phoneticPr fontId="4" type="noConversion"/>
  </si>
  <si>
    <t>5m</t>
    <phoneticPr fontId="4" type="noConversion"/>
  </si>
  <si>
    <t>모화초교</t>
    <phoneticPr fontId="4" type="noConversion"/>
  </si>
  <si>
    <t>연안</t>
    <phoneticPr fontId="4" type="noConversion"/>
  </si>
  <si>
    <t>연안(울산)</t>
    <phoneticPr fontId="4" type="noConversion"/>
  </si>
  <si>
    <t>2연동</t>
    <phoneticPr fontId="4" type="noConversion"/>
  </si>
  <si>
    <t>삼아아파트</t>
    <phoneticPr fontId="4" type="noConversion"/>
  </si>
  <si>
    <t>8m</t>
    <phoneticPr fontId="4" type="noConversion"/>
  </si>
  <si>
    <t>삼아아파트(울산)</t>
    <phoneticPr fontId="4" type="noConversion"/>
  </si>
  <si>
    <t>구어입구</t>
    <phoneticPr fontId="4" type="noConversion"/>
  </si>
  <si>
    <t>4.2m</t>
    <phoneticPr fontId="4" type="noConversion"/>
  </si>
  <si>
    <t>벽산천마타운</t>
    <phoneticPr fontId="4" type="noConversion"/>
  </si>
  <si>
    <t>외동농공단지</t>
    <phoneticPr fontId="4" type="noConversion"/>
  </si>
  <si>
    <t>모화역</t>
    <phoneticPr fontId="4" type="noConversion"/>
  </si>
  <si>
    <t>모화역(울산)</t>
    <phoneticPr fontId="4" type="noConversion"/>
  </si>
  <si>
    <t>편개형</t>
    <phoneticPr fontId="4" type="noConversion"/>
  </si>
  <si>
    <t>2연동</t>
    <phoneticPr fontId="4" type="noConversion"/>
  </si>
  <si>
    <t>모화초교</t>
    <phoneticPr fontId="4" type="noConversion"/>
  </si>
  <si>
    <t>성도아파트</t>
    <phoneticPr fontId="4" type="noConversion"/>
  </si>
  <si>
    <t>부영1단지</t>
    <phoneticPr fontId="4" type="noConversion"/>
  </si>
  <si>
    <t>부영1단지(울산)</t>
    <phoneticPr fontId="4" type="noConversion"/>
  </si>
  <si>
    <t>스마트폴-1</t>
    <phoneticPr fontId="4" type="noConversion"/>
  </si>
  <si>
    <t>스마트폴-2</t>
    <phoneticPr fontId="4" type="noConversion"/>
  </si>
  <si>
    <t>버스승강장A 철물제작설치</t>
    <phoneticPr fontId="4" type="noConversion"/>
  </si>
  <si>
    <t>식</t>
    <phoneticPr fontId="4" type="noConversion"/>
  </si>
  <si>
    <t>버스승강장B 철물제작설치</t>
    <phoneticPr fontId="4" type="noConversion"/>
  </si>
  <si>
    <t>버스승강장C 철물제작설치</t>
    <phoneticPr fontId="4" type="noConversion"/>
  </si>
  <si>
    <t>버스승강장D 철물제작설치</t>
    <phoneticPr fontId="4" type="noConversion"/>
  </si>
  <si>
    <t>버스승강장E 철물제작설치</t>
    <phoneticPr fontId="4" type="noConversion"/>
  </si>
  <si>
    <t>버스승강장F 철물제작설치</t>
    <phoneticPr fontId="4" type="noConversion"/>
  </si>
  <si>
    <t>버스승강장G 철물제작설치</t>
    <phoneticPr fontId="4" type="noConversion"/>
  </si>
  <si>
    <t>버스승강장H 철물제작설치</t>
    <phoneticPr fontId="4" type="noConversion"/>
  </si>
  <si>
    <t>버스승강장I 철물제작설치</t>
    <phoneticPr fontId="4" type="noConversion"/>
  </si>
  <si>
    <t>버스승강장J 철물제작설치</t>
    <phoneticPr fontId="4" type="noConversion"/>
  </si>
  <si>
    <t>버스승강장K 철물제작설치</t>
    <phoneticPr fontId="4" type="noConversion"/>
  </si>
  <si>
    <t>버스승강장L 철물제작설치</t>
    <phoneticPr fontId="4" type="noConversion"/>
  </si>
  <si>
    <t>버스승강장M 철물제작설치</t>
    <phoneticPr fontId="4" type="noConversion"/>
  </si>
  <si>
    <t>버스승강장N 철물제작설치</t>
    <phoneticPr fontId="4" type="noConversion"/>
  </si>
  <si>
    <t>버스승강장O 철물제작설치</t>
    <phoneticPr fontId="4" type="noConversion"/>
  </si>
  <si>
    <t>5,200 X 2,004</t>
    <phoneticPr fontId="7" type="noConversion"/>
  </si>
  <si>
    <t>수량</t>
    <phoneticPr fontId="4" type="noConversion"/>
  </si>
  <si>
    <t>공종</t>
  </si>
  <si>
    <t>품    명</t>
  </si>
  <si>
    <t>규   격</t>
  </si>
  <si>
    <t>수량</t>
    <phoneticPr fontId="7" type="noConversion"/>
  </si>
  <si>
    <t>단위</t>
  </si>
  <si>
    <t>총   합   계</t>
    <phoneticPr fontId="7" type="noConversion"/>
  </si>
  <si>
    <t>음식물처리기</t>
    <phoneticPr fontId="7" type="noConversion"/>
  </si>
  <si>
    <t>개소</t>
    <phoneticPr fontId="7" type="noConversion"/>
  </si>
  <si>
    <t>개소</t>
    <phoneticPr fontId="7" type="noConversion"/>
  </si>
  <si>
    <t>기타부대시설</t>
    <phoneticPr fontId="7" type="noConversion"/>
  </si>
  <si>
    <t>식</t>
    <phoneticPr fontId="7" type="noConversion"/>
  </si>
  <si>
    <t>B</t>
    <phoneticPr fontId="7" type="noConversion"/>
  </si>
  <si>
    <t>재료비 구분</t>
    <phoneticPr fontId="7" type="noConversion"/>
  </si>
  <si>
    <t>물품재료비</t>
    <phoneticPr fontId="7" type="noConversion"/>
  </si>
  <si>
    <t>공사재료비</t>
    <phoneticPr fontId="7" type="noConversion"/>
  </si>
  <si>
    <t>01. 스마트버스정류장 수량산출서</t>
    <phoneticPr fontId="7" type="noConversion"/>
  </si>
  <si>
    <t>02. 스마트횡단보도 수량산출서</t>
    <phoneticPr fontId="7" type="noConversion"/>
  </si>
  <si>
    <t>03. 스마트폴 수량산출서</t>
    <phoneticPr fontId="7" type="noConversion"/>
  </si>
  <si>
    <t>04. 경주시 스마트 음식물처리기 물품 수량</t>
    <phoneticPr fontId="7" type="noConversion"/>
  </si>
  <si>
    <t>05. 센터시스템 수량산출서</t>
    <phoneticPr fontId="7" type="noConversion"/>
  </si>
  <si>
    <t>A-7</t>
    <phoneticPr fontId="4" type="noConversion"/>
  </si>
  <si>
    <t>승강장 이설</t>
    <phoneticPr fontId="4" type="noConversion"/>
  </si>
  <si>
    <t>조명</t>
    <phoneticPr fontId="7" type="noConversion"/>
  </si>
  <si>
    <t>스마트 음식물처리기</t>
  </si>
  <si>
    <t>기타부대시설
(바닥기초, 전원박스, 오수 배수관연결, 캐노피 등)</t>
  </si>
  <si>
    <t>2.4M*1.2M*1.86M(W*D*H)</t>
  </si>
  <si>
    <t xml:space="preserve">5.2M * 2.0M(2) / 5.2M * 2.5M(8) </t>
    <phoneticPr fontId="4" type="noConversion"/>
  </si>
  <si>
    <t>8.2M * 2.5M(2) / 8.2M * 2.9M(2)</t>
    <phoneticPr fontId="4" type="noConversion"/>
  </si>
  <si>
    <t>4.2M * 2.0M(1)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</si>
</sst>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.000_);[Red]\(0.000\)"/>
    <numFmt numFmtId="177" formatCode="_-* #,##0.00_-;\-* #,##0.00_-;_-* &quot;-&quot;_-;_-@_-"/>
    <numFmt numFmtId="178" formatCode="#,##0_ "/>
    <numFmt numFmtId="179" formatCode="0_);[Red]\(0\)"/>
    <numFmt numFmtId="180" formatCode="0.0_);[Red]\(0.0\)"/>
    <numFmt numFmtId="181" formatCode="mm&quot;월&quot;\ dd&quot;일&quot;"/>
    <numFmt numFmtId="182" formatCode="#,##0.000_ "/>
    <numFmt numFmtId="183" formatCode="#,##0.00_ "/>
  </numFmts>
  <fonts count="3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굴림체"/>
      <family val="3"/>
      <charset val="129"/>
    </font>
    <font>
      <sz val="20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4"/>
      <name val="HY울릉도M"/>
      <family val="1"/>
      <charset val="129"/>
    </font>
    <font>
      <sz val="8"/>
      <name val="돋움"/>
      <family val="3"/>
      <charset val="129"/>
    </font>
    <font>
      <sz val="11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8"/>
      <name val="바탕"/>
      <family val="1"/>
      <charset val="129"/>
    </font>
    <font>
      <sz val="12"/>
      <name val="명조"/>
      <family val="3"/>
      <charset val="129"/>
    </font>
    <font>
      <b/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11"/>
      <color theme="1"/>
      <name val="굴림체"/>
      <family val="3"/>
      <charset val="129"/>
    </font>
    <font>
      <sz val="16"/>
      <name val="HY헤드라인M"/>
      <family val="1"/>
      <charset val="129"/>
    </font>
    <font>
      <sz val="10"/>
      <name val="굴림체"/>
      <family val="3"/>
      <charset val="129"/>
    </font>
    <font>
      <sz val="9"/>
      <name val="굴림"/>
      <family val="3"/>
      <charset val="129"/>
    </font>
    <font>
      <b/>
      <sz val="11"/>
      <color indexed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  <font>
      <sz val="10"/>
      <color rgb="FF000000"/>
      <name val="Arial"/>
      <family val="2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>
      <alignment vertical="center"/>
    </xf>
    <xf numFmtId="0" fontId="5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23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3" borderId="19">
      <alignment horizontal="center" vertical="center" wrapText="1"/>
    </xf>
    <xf numFmtId="0" fontId="27" fillId="0" borderId="0"/>
  </cellStyleXfs>
  <cellXfs count="216">
    <xf numFmtId="0" fontId="0" fillId="0" borderId="0" xfId="0">
      <alignment vertical="center"/>
    </xf>
    <xf numFmtId="0" fontId="3" fillId="0" borderId="0" xfId="2" applyFont="1" applyAlignment="1">
      <alignment horizontal="left" vertical="center" indent="1"/>
    </xf>
    <xf numFmtId="0" fontId="8" fillId="0" borderId="0" xfId="2" applyFont="1" applyAlignment="1">
      <alignment horizontal="left" vertical="center" indent="1"/>
    </xf>
    <xf numFmtId="0" fontId="9" fillId="0" borderId="0" xfId="5" applyFont="1">
      <alignment vertical="center"/>
    </xf>
    <xf numFmtId="0" fontId="11" fillId="2" borderId="2" xfId="6" applyFont="1" applyFill="1" applyBorder="1" applyAlignment="1">
      <alignment horizontal="center" vertical="center"/>
    </xf>
    <xf numFmtId="41" fontId="12" fillId="2" borderId="3" xfId="4" applyNumberFormat="1" applyFont="1" applyFill="1" applyBorder="1" applyAlignment="1">
      <alignment horizontal="centerContinuous" vertical="center"/>
    </xf>
    <xf numFmtId="41" fontId="12" fillId="2" borderId="3" xfId="2" applyNumberFormat="1" applyFont="1" applyFill="1" applyBorder="1" applyAlignment="1">
      <alignment horizontal="center" vertical="center"/>
    </xf>
    <xf numFmtId="49" fontId="12" fillId="2" borderId="3" xfId="4" applyNumberFormat="1" applyFont="1" applyFill="1" applyBorder="1" applyAlignment="1" applyProtection="1">
      <alignment horizontal="center" vertical="center"/>
    </xf>
    <xf numFmtId="176" fontId="12" fillId="2" borderId="3" xfId="7" applyNumberFormat="1" applyFont="1" applyFill="1" applyBorder="1" applyAlignment="1">
      <alignment horizontal="right" vertical="center"/>
    </xf>
    <xf numFmtId="9" fontId="12" fillId="2" borderId="3" xfId="8" applyFont="1" applyFill="1" applyBorder="1" applyAlignment="1">
      <alignment horizontal="center" vertical="center"/>
    </xf>
    <xf numFmtId="0" fontId="10" fillId="2" borderId="0" xfId="2" applyFont="1" applyFill="1" applyAlignment="1">
      <alignment horizontal="left" vertical="center" indent="1"/>
    </xf>
    <xf numFmtId="3" fontId="11" fillId="3" borderId="4" xfId="6" applyNumberFormat="1" applyFont="1" applyFill="1" applyBorder="1" applyAlignment="1">
      <alignment horizontal="center" vertical="center" shrinkToFit="1"/>
    </xf>
    <xf numFmtId="3" fontId="11" fillId="3" borderId="5" xfId="6" applyNumberFormat="1" applyFont="1" applyFill="1" applyBorder="1" applyAlignment="1">
      <alignment vertical="center" shrinkToFit="1"/>
    </xf>
    <xf numFmtId="178" fontId="15" fillId="3" borderId="5" xfId="9" applyNumberFormat="1" applyFont="1" applyFill="1" applyBorder="1" applyAlignment="1">
      <alignment horizontal="center" vertical="center"/>
    </xf>
    <xf numFmtId="49" fontId="15" fillId="3" borderId="5" xfId="4" applyNumberFormat="1" applyFont="1" applyFill="1" applyBorder="1" applyAlignment="1" applyProtection="1">
      <alignment horizontal="center" vertical="center"/>
    </xf>
    <xf numFmtId="179" fontId="15" fillId="3" borderId="5" xfId="7" applyNumberFormat="1" applyFont="1" applyFill="1" applyBorder="1" applyAlignment="1">
      <alignment horizontal="right" vertical="center"/>
    </xf>
    <xf numFmtId="176" fontId="15" fillId="3" borderId="5" xfId="7" applyNumberFormat="1" applyFont="1" applyFill="1" applyBorder="1" applyAlignment="1">
      <alignment horizontal="right" vertical="center"/>
    </xf>
    <xf numFmtId="0" fontId="10" fillId="3" borderId="0" xfId="2" applyFont="1" applyFill="1" applyAlignment="1">
      <alignment horizontal="left" vertical="center" indent="1"/>
    </xf>
    <xf numFmtId="0" fontId="15" fillId="0" borderId="4" xfId="6" applyFont="1" applyFill="1" applyBorder="1" applyAlignment="1">
      <alignment horizontal="center" vertical="center"/>
    </xf>
    <xf numFmtId="41" fontId="15" fillId="0" borderId="5" xfId="2" applyNumberFormat="1" applyFont="1" applyFill="1" applyBorder="1" applyAlignment="1">
      <alignment horizontal="left" vertical="center"/>
    </xf>
    <xf numFmtId="41" fontId="15" fillId="0" borderId="5" xfId="2" applyNumberFormat="1" applyFont="1" applyFill="1" applyBorder="1" applyAlignment="1">
      <alignment horizontal="center" vertical="center"/>
    </xf>
    <xf numFmtId="0" fontId="15" fillId="0" borderId="5" xfId="10" applyFont="1" applyFill="1" applyBorder="1" applyAlignment="1">
      <alignment horizontal="center" vertical="center"/>
    </xf>
    <xf numFmtId="176" fontId="15" fillId="0" borderId="5" xfId="11" applyNumberFormat="1" applyFont="1" applyFill="1" applyBorder="1" applyAlignment="1">
      <alignment horizontal="right" vertical="center"/>
    </xf>
    <xf numFmtId="180" fontId="15" fillId="0" borderId="5" xfId="11" applyNumberFormat="1" applyFont="1" applyFill="1" applyBorder="1" applyAlignment="1">
      <alignment horizontal="right" vertical="center" shrinkToFit="1"/>
    </xf>
    <xf numFmtId="0" fontId="10" fillId="0" borderId="0" xfId="2" applyFont="1" applyFill="1" applyBorder="1" applyAlignment="1">
      <alignment horizontal="left" vertical="center" indent="1"/>
    </xf>
    <xf numFmtId="181" fontId="17" fillId="0" borderId="4" xfId="6" quotePrefix="1" applyNumberFormat="1" applyFont="1" applyFill="1" applyBorder="1" applyAlignment="1">
      <alignment horizontal="center" vertical="center"/>
    </xf>
    <xf numFmtId="41" fontId="17" fillId="0" borderId="5" xfId="2" applyNumberFormat="1" applyFont="1" applyFill="1" applyBorder="1" applyAlignment="1">
      <alignment horizontal="left" vertical="center"/>
    </xf>
    <xf numFmtId="41" fontId="17" fillId="0" borderId="5" xfId="2" applyNumberFormat="1" applyFont="1" applyFill="1" applyBorder="1" applyAlignment="1">
      <alignment horizontal="center" vertical="center"/>
    </xf>
    <xf numFmtId="0" fontId="17" fillId="0" borderId="5" xfId="10" applyFont="1" applyFill="1" applyBorder="1" applyAlignment="1">
      <alignment horizontal="center" vertical="center"/>
    </xf>
    <xf numFmtId="176" fontId="17" fillId="0" borderId="5" xfId="11" applyNumberFormat="1" applyFont="1" applyFill="1" applyBorder="1" applyAlignment="1">
      <alignment horizontal="right" vertical="center"/>
    </xf>
    <xf numFmtId="180" fontId="17" fillId="0" borderId="5" xfId="11" applyNumberFormat="1" applyFont="1" applyFill="1" applyBorder="1" applyAlignment="1">
      <alignment horizontal="right" vertical="center" shrinkToFit="1"/>
    </xf>
    <xf numFmtId="0" fontId="16" fillId="0" borderId="0" xfId="2" applyFont="1" applyFill="1" applyBorder="1" applyAlignment="1">
      <alignment horizontal="left" vertical="center" indent="1"/>
    </xf>
    <xf numFmtId="178" fontId="17" fillId="0" borderId="5" xfId="13" applyNumberFormat="1" applyFont="1" applyFill="1" applyBorder="1" applyAlignment="1">
      <alignment horizontal="center" vertical="center"/>
    </xf>
    <xf numFmtId="182" fontId="17" fillId="0" borderId="5" xfId="13" applyNumberFormat="1" applyFont="1" applyFill="1" applyBorder="1" applyAlignment="1">
      <alignment horizontal="center" vertical="center"/>
    </xf>
    <xf numFmtId="0" fontId="17" fillId="0" borderId="4" xfId="6" quotePrefix="1" applyFont="1" applyFill="1" applyBorder="1" applyAlignment="1">
      <alignment horizontal="center" vertical="center"/>
    </xf>
    <xf numFmtId="41" fontId="17" fillId="0" borderId="5" xfId="10" applyNumberFormat="1" applyFont="1" applyFill="1" applyBorder="1" applyAlignment="1">
      <alignment horizontal="left" vertical="center"/>
    </xf>
    <xf numFmtId="41" fontId="17" fillId="0" borderId="5" xfId="10" applyNumberFormat="1" applyFont="1" applyFill="1" applyBorder="1" applyAlignment="1">
      <alignment horizontal="center" vertical="center"/>
    </xf>
    <xf numFmtId="176" fontId="17" fillId="0" borderId="5" xfId="14" applyNumberFormat="1" applyFont="1" applyFill="1" applyBorder="1" applyAlignment="1">
      <alignment horizontal="right" vertical="center"/>
    </xf>
    <xf numFmtId="41" fontId="17" fillId="0" borderId="5" xfId="17" applyNumberFormat="1" applyFont="1" applyFill="1" applyBorder="1" applyAlignment="1">
      <alignment horizontal="left" vertical="center"/>
    </xf>
    <xf numFmtId="41" fontId="17" fillId="0" borderId="5" xfId="17" applyNumberFormat="1" applyFont="1" applyFill="1" applyBorder="1" applyAlignment="1">
      <alignment horizontal="left" vertical="center" shrinkToFit="1"/>
    </xf>
    <xf numFmtId="41" fontId="17" fillId="0" borderId="5" xfId="17" applyNumberFormat="1" applyFont="1" applyFill="1" applyBorder="1" applyAlignment="1">
      <alignment horizontal="center" vertical="center" shrinkToFit="1"/>
    </xf>
    <xf numFmtId="0" fontId="17" fillId="0" borderId="5" xfId="17" applyFont="1" applyFill="1" applyBorder="1" applyAlignment="1">
      <alignment horizontal="center" vertical="center" shrinkToFit="1"/>
    </xf>
    <xf numFmtId="179" fontId="17" fillId="0" borderId="5" xfId="11" applyNumberFormat="1" applyFont="1" applyFill="1" applyBorder="1" applyAlignment="1">
      <alignment horizontal="right" vertical="center" shrinkToFit="1"/>
    </xf>
    <xf numFmtId="41" fontId="17" fillId="0" borderId="5" xfId="17" applyNumberFormat="1" applyFont="1" applyFill="1" applyBorder="1" applyAlignment="1">
      <alignment horizontal="center" vertical="center"/>
    </xf>
    <xf numFmtId="49" fontId="17" fillId="0" borderId="5" xfId="18" applyNumberFormat="1" applyFont="1" applyFill="1" applyBorder="1" applyAlignment="1" applyProtection="1">
      <alignment horizontal="center" vertical="center"/>
    </xf>
    <xf numFmtId="0" fontId="17" fillId="0" borderId="5" xfId="17" applyFont="1" applyFill="1" applyBorder="1" applyAlignment="1">
      <alignment horizontal="center" vertical="center"/>
    </xf>
    <xf numFmtId="0" fontId="8" fillId="0" borderId="0" xfId="2" applyFont="1" applyFill="1" applyAlignment="1">
      <alignment horizontal="left" vertical="center" indent="1"/>
    </xf>
    <xf numFmtId="41" fontId="8" fillId="0" borderId="0" xfId="2" applyNumberFormat="1" applyFont="1" applyBorder="1" applyAlignment="1">
      <alignment horizontal="left" vertical="center"/>
    </xf>
    <xf numFmtId="41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76" fontId="8" fillId="0" borderId="0" xfId="7" applyNumberFormat="1" applyFont="1" applyFill="1" applyAlignment="1">
      <alignment horizontal="right" vertical="center" shrinkToFit="1"/>
    </xf>
    <xf numFmtId="9" fontId="8" fillId="0" borderId="0" xfId="8" applyFont="1" applyFill="1" applyAlignment="1">
      <alignment horizontal="center" vertical="center" shrinkToFit="1"/>
    </xf>
    <xf numFmtId="41" fontId="16" fillId="0" borderId="5" xfId="2" applyNumberFormat="1" applyFont="1" applyFill="1" applyBorder="1" applyAlignment="1">
      <alignment horizontal="left" vertical="center"/>
    </xf>
    <xf numFmtId="176" fontId="16" fillId="0" borderId="9" xfId="11" applyNumberFormat="1" applyFont="1" applyFill="1" applyBorder="1" applyAlignment="1">
      <alignment horizontal="right" vertical="center"/>
    </xf>
    <xf numFmtId="49" fontId="12" fillId="2" borderId="3" xfId="4" applyNumberFormat="1" applyFont="1" applyFill="1" applyBorder="1" applyAlignment="1">
      <alignment horizontal="center" vertical="center"/>
    </xf>
    <xf numFmtId="179" fontId="17" fillId="0" borderId="4" xfId="6" applyNumberFormat="1" applyFont="1" applyBorder="1" applyAlignment="1">
      <alignment horizontal="center" vertical="center"/>
    </xf>
    <xf numFmtId="41" fontId="16" fillId="0" borderId="5" xfId="2" applyNumberFormat="1" applyFont="1" applyBorder="1" applyAlignment="1">
      <alignment horizontal="center" vertical="center"/>
    </xf>
    <xf numFmtId="0" fontId="17" fillId="0" borderId="5" xfId="10" applyFont="1" applyBorder="1" applyAlignment="1">
      <alignment horizontal="center" vertical="center"/>
    </xf>
    <xf numFmtId="179" fontId="17" fillId="0" borderId="4" xfId="6" quotePrefix="1" applyNumberFormat="1" applyFont="1" applyBorder="1" applyAlignment="1">
      <alignment horizontal="center" vertical="center"/>
    </xf>
    <xf numFmtId="178" fontId="17" fillId="0" borderId="5" xfId="13" applyNumberFormat="1" applyFont="1" applyBorder="1" applyAlignment="1">
      <alignment horizontal="center" vertical="center"/>
    </xf>
    <xf numFmtId="182" fontId="17" fillId="0" borderId="5" xfId="13" applyNumberFormat="1" applyFont="1" applyBorder="1" applyAlignment="1">
      <alignment horizontal="center" vertical="center"/>
    </xf>
    <xf numFmtId="41" fontId="17" fillId="0" borderId="5" xfId="17" applyNumberFormat="1" applyFont="1" applyBorder="1" applyAlignment="1">
      <alignment horizontal="left" vertical="center"/>
    </xf>
    <xf numFmtId="41" fontId="8" fillId="0" borderId="0" xfId="2" applyNumberFormat="1" applyFont="1" applyAlignment="1">
      <alignment horizontal="left" vertical="center"/>
    </xf>
    <xf numFmtId="3" fontId="11" fillId="3" borderId="10" xfId="6" applyNumberFormat="1" applyFont="1" applyFill="1" applyBorder="1" applyAlignment="1">
      <alignment horizontal="center" vertical="center" shrinkToFit="1"/>
    </xf>
    <xf numFmtId="3" fontId="11" fillId="3" borderId="11" xfId="6" applyNumberFormat="1" applyFont="1" applyFill="1" applyBorder="1" applyAlignment="1">
      <alignment vertical="center" shrinkToFit="1"/>
    </xf>
    <xf numFmtId="178" fontId="15" fillId="3" borderId="11" xfId="9" applyNumberFormat="1" applyFont="1" applyFill="1" applyBorder="1" applyAlignment="1">
      <alignment horizontal="center" vertical="center"/>
    </xf>
    <xf numFmtId="49" fontId="10" fillId="3" borderId="11" xfId="4" applyNumberFormat="1" applyFont="1" applyFill="1" applyBorder="1" applyAlignment="1">
      <alignment horizontal="center" vertical="center"/>
    </xf>
    <xf numFmtId="179" fontId="10" fillId="3" borderId="11" xfId="7" applyNumberFormat="1" applyFont="1" applyFill="1" applyBorder="1" applyAlignment="1">
      <alignment horizontal="right" vertical="center"/>
    </xf>
    <xf numFmtId="0" fontId="10" fillId="0" borderId="0" xfId="2" applyFont="1" applyBorder="1" applyAlignment="1">
      <alignment horizontal="left" vertical="center" indent="1"/>
    </xf>
    <xf numFmtId="41" fontId="16" fillId="0" borderId="0" xfId="2" applyNumberFormat="1" applyFont="1" applyBorder="1" applyAlignment="1">
      <alignment horizontal="center" vertical="center"/>
    </xf>
    <xf numFmtId="0" fontId="17" fillId="0" borderId="0" xfId="10" applyFont="1" applyBorder="1" applyAlignment="1">
      <alignment horizontal="center" vertical="center"/>
    </xf>
    <xf numFmtId="176" fontId="17" fillId="0" borderId="0" xfId="11" applyNumberFormat="1" applyFont="1" applyFill="1" applyBorder="1" applyAlignment="1">
      <alignment horizontal="right" vertical="center"/>
    </xf>
    <xf numFmtId="0" fontId="16" fillId="0" borderId="0" xfId="2" applyFont="1" applyBorder="1" applyAlignment="1">
      <alignment horizontal="left" vertical="center" indent="1"/>
    </xf>
    <xf numFmtId="41" fontId="16" fillId="0" borderId="0" xfId="2" applyNumberFormat="1" applyFont="1" applyBorder="1" applyAlignment="1">
      <alignment horizontal="left" vertical="center"/>
    </xf>
    <xf numFmtId="9" fontId="17" fillId="0" borderId="5" xfId="15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left" vertical="center" indent="1"/>
    </xf>
    <xf numFmtId="0" fontId="10" fillId="3" borderId="0" xfId="2" applyFont="1" applyFill="1" applyBorder="1" applyAlignment="1">
      <alignment horizontal="left" vertical="center" indent="1"/>
    </xf>
    <xf numFmtId="179" fontId="17" fillId="0" borderId="7" xfId="6" applyNumberFormat="1" applyFont="1" applyBorder="1" applyAlignment="1">
      <alignment horizontal="center" vertical="center"/>
    </xf>
    <xf numFmtId="49" fontId="15" fillId="3" borderId="11" xfId="4" applyNumberFormat="1" applyFont="1" applyFill="1" applyBorder="1" applyAlignment="1" applyProtection="1">
      <alignment horizontal="center" vertical="center"/>
    </xf>
    <xf numFmtId="179" fontId="15" fillId="3" borderId="11" xfId="7" applyNumberFormat="1" applyFont="1" applyFill="1" applyBorder="1" applyAlignment="1">
      <alignment horizontal="right" vertical="center"/>
    </xf>
    <xf numFmtId="176" fontId="15" fillId="3" borderId="11" xfId="7" applyNumberFormat="1" applyFont="1" applyFill="1" applyBorder="1" applyAlignment="1">
      <alignment horizontal="right" vertical="center"/>
    </xf>
    <xf numFmtId="9" fontId="15" fillId="3" borderId="12" xfId="8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 indent="1"/>
    </xf>
    <xf numFmtId="43" fontId="16" fillId="0" borderId="0" xfId="2" applyNumberFormat="1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horizontal="left" vertical="center" indent="1"/>
    </xf>
    <xf numFmtId="0" fontId="18" fillId="0" borderId="0" xfId="2" applyFont="1" applyFill="1" applyBorder="1" applyAlignment="1">
      <alignment horizontal="left" vertical="center" indent="1"/>
    </xf>
    <xf numFmtId="0" fontId="16" fillId="4" borderId="0" xfId="2" applyFont="1" applyFill="1" applyBorder="1" applyAlignment="1">
      <alignment horizontal="left" vertical="center" indent="1"/>
    </xf>
    <xf numFmtId="9" fontId="15" fillId="0" borderId="5" xfId="12" applyFont="1" applyFill="1" applyBorder="1" applyAlignment="1">
      <alignment horizontal="center" vertical="center"/>
    </xf>
    <xf numFmtId="9" fontId="17" fillId="0" borderId="5" xfId="12" applyFont="1" applyFill="1" applyBorder="1" applyAlignment="1">
      <alignment horizontal="center" vertical="center"/>
    </xf>
    <xf numFmtId="9" fontId="17" fillId="0" borderId="5" xfId="12" applyFont="1" applyFill="1" applyBorder="1" applyAlignment="1">
      <alignment horizontal="center" vertical="center" shrinkToFit="1"/>
    </xf>
    <xf numFmtId="9" fontId="15" fillId="3" borderId="5" xfId="8" applyFont="1" applyFill="1" applyBorder="1" applyAlignment="1">
      <alignment horizontal="center" vertical="center"/>
    </xf>
    <xf numFmtId="41" fontId="17" fillId="0" borderId="5" xfId="1" applyFont="1" applyFill="1" applyBorder="1" applyAlignment="1">
      <alignment horizontal="left" vertical="center" shrinkToFit="1"/>
    </xf>
    <xf numFmtId="41" fontId="17" fillId="0" borderId="5" xfId="1" applyFont="1" applyFill="1" applyBorder="1" applyAlignment="1">
      <alignment vertical="center" shrinkToFit="1"/>
    </xf>
    <xf numFmtId="41" fontId="17" fillId="0" borderId="5" xfId="1" applyFont="1" applyFill="1" applyBorder="1" applyAlignment="1">
      <alignment horizontal="center" vertical="center" shrinkToFit="1"/>
    </xf>
    <xf numFmtId="41" fontId="21" fillId="0" borderId="5" xfId="1" applyFont="1" applyFill="1" applyBorder="1" applyAlignment="1">
      <alignment horizontal="left" vertical="center" shrinkToFit="1"/>
    </xf>
    <xf numFmtId="41" fontId="20" fillId="0" borderId="5" xfId="1" applyFont="1" applyFill="1" applyBorder="1" applyAlignment="1">
      <alignment vertical="center" shrinkToFit="1"/>
    </xf>
    <xf numFmtId="0" fontId="17" fillId="0" borderId="16" xfId="6" quotePrefix="1" applyFont="1" applyFill="1" applyBorder="1" applyAlignment="1">
      <alignment horizontal="center" vertical="center"/>
    </xf>
    <xf numFmtId="41" fontId="17" fillId="0" borderId="17" xfId="17" applyNumberFormat="1" applyFont="1" applyFill="1" applyBorder="1" applyAlignment="1">
      <alignment horizontal="left" vertical="center"/>
    </xf>
    <xf numFmtId="41" fontId="17" fillId="0" borderId="17" xfId="17" applyNumberFormat="1" applyFont="1" applyFill="1" applyBorder="1" applyAlignment="1">
      <alignment horizontal="center" vertical="center"/>
    </xf>
    <xf numFmtId="0" fontId="17" fillId="0" borderId="17" xfId="17" applyFont="1" applyFill="1" applyBorder="1" applyAlignment="1">
      <alignment horizontal="center" vertical="center"/>
    </xf>
    <xf numFmtId="176" fontId="17" fillId="0" borderId="17" xfId="11" applyNumberFormat="1" applyFont="1" applyFill="1" applyBorder="1" applyAlignment="1">
      <alignment horizontal="right" vertical="center"/>
    </xf>
    <xf numFmtId="9" fontId="17" fillId="0" borderId="18" xfId="12" applyFont="1" applyFill="1" applyBorder="1" applyAlignment="1">
      <alignment horizontal="center" vertical="center"/>
    </xf>
    <xf numFmtId="0" fontId="16" fillId="2" borderId="0" xfId="2" applyFont="1" applyFill="1" applyBorder="1" applyAlignment="1">
      <alignment horizontal="left" vertical="center" indent="1"/>
    </xf>
    <xf numFmtId="41" fontId="16" fillId="0" borderId="19" xfId="2" applyNumberFormat="1" applyFont="1" applyFill="1" applyBorder="1" applyAlignment="1">
      <alignment horizontal="left" vertical="center"/>
    </xf>
    <xf numFmtId="0" fontId="17" fillId="0" borderId="19" xfId="1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41" fontId="0" fillId="0" borderId="0" xfId="1" applyFont="1">
      <alignment vertical="center"/>
    </xf>
    <xf numFmtId="9" fontId="0" fillId="0" borderId="0" xfId="23" applyFont="1">
      <alignment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quotePrefix="1" applyBorder="1">
      <alignment vertical="center"/>
    </xf>
    <xf numFmtId="0" fontId="0" fillId="0" borderId="5" xfId="0" applyBorder="1" applyAlignment="1">
      <alignment horizontal="center" vertical="center"/>
    </xf>
    <xf numFmtId="0" fontId="0" fillId="8" borderId="5" xfId="0" quotePrefix="1" applyFill="1" applyBorder="1">
      <alignment vertical="center"/>
    </xf>
    <xf numFmtId="0" fontId="0" fillId="8" borderId="5" xfId="0" applyFill="1" applyBorder="1">
      <alignment vertical="center"/>
    </xf>
    <xf numFmtId="0" fontId="24" fillId="7" borderId="5" xfId="0" applyFont="1" applyFill="1" applyBorder="1">
      <alignment vertical="center"/>
    </xf>
    <xf numFmtId="41" fontId="19" fillId="0" borderId="0" xfId="20" applyFont="1" applyFill="1" applyAlignment="1">
      <alignment vertical="center" shrinkToFit="1"/>
    </xf>
    <xf numFmtId="41" fontId="2" fillId="0" borderId="0" xfId="20" applyFont="1" applyFill="1" applyAlignment="1">
      <alignment vertical="center" shrinkToFit="1"/>
    </xf>
    <xf numFmtId="0" fontId="11" fillId="2" borderId="23" xfId="6" applyFont="1" applyFill="1" applyBorder="1" applyAlignment="1">
      <alignment horizontal="center" vertical="center"/>
    </xf>
    <xf numFmtId="41" fontId="12" fillId="2" borderId="23" xfId="4" applyNumberFormat="1" applyFont="1" applyFill="1" applyBorder="1" applyAlignment="1">
      <alignment horizontal="centerContinuous" vertical="center"/>
    </xf>
    <xf numFmtId="41" fontId="12" fillId="2" borderId="23" xfId="2" applyNumberFormat="1" applyFont="1" applyFill="1" applyBorder="1" applyAlignment="1">
      <alignment horizontal="center" vertical="center"/>
    </xf>
    <xf numFmtId="49" fontId="12" fillId="2" borderId="23" xfId="4" applyNumberFormat="1" applyFont="1" applyFill="1" applyBorder="1" applyAlignment="1" applyProtection="1">
      <alignment horizontal="center" vertical="center"/>
    </xf>
    <xf numFmtId="176" fontId="12" fillId="2" borderId="23" xfId="7" applyNumberFormat="1" applyFont="1" applyFill="1" applyBorder="1" applyAlignment="1">
      <alignment horizontal="center" vertical="center"/>
    </xf>
    <xf numFmtId="41" fontId="20" fillId="0" borderId="0" xfId="20" applyFont="1" applyFill="1" applyAlignment="1">
      <alignment vertical="center" shrinkToFit="1"/>
    </xf>
    <xf numFmtId="41" fontId="11" fillId="5" borderId="24" xfId="20" applyFont="1" applyFill="1" applyBorder="1" applyAlignment="1">
      <alignment vertical="center" shrinkToFit="1"/>
    </xf>
    <xf numFmtId="41" fontId="17" fillId="5" borderId="24" xfId="20" applyFont="1" applyFill="1" applyBorder="1" applyAlignment="1">
      <alignment vertical="center" shrinkToFit="1"/>
    </xf>
    <xf numFmtId="41" fontId="17" fillId="5" borderId="24" xfId="20" applyFont="1" applyFill="1" applyBorder="1" applyAlignment="1">
      <alignment horizontal="center" vertical="center" shrinkToFit="1"/>
    </xf>
    <xf numFmtId="41" fontId="15" fillId="6" borderId="23" xfId="20" applyFont="1" applyFill="1" applyBorder="1" applyAlignment="1">
      <alignment vertical="center" shrinkToFit="1"/>
    </xf>
    <xf numFmtId="41" fontId="17" fillId="6" borderId="23" xfId="20" applyFont="1" applyFill="1" applyBorder="1" applyAlignment="1">
      <alignment vertical="center" shrinkToFit="1"/>
    </xf>
    <xf numFmtId="41" fontId="17" fillId="6" borderId="23" xfId="20" applyFont="1" applyFill="1" applyBorder="1" applyAlignment="1">
      <alignment horizontal="center" vertical="center" shrinkToFit="1"/>
    </xf>
    <xf numFmtId="41" fontId="17" fillId="0" borderId="23" xfId="20" applyFont="1" applyFill="1" applyBorder="1" applyAlignment="1">
      <alignment horizontal="left" vertical="center" shrinkToFit="1"/>
    </xf>
    <xf numFmtId="41" fontId="17" fillId="0" borderId="23" xfId="20" applyFont="1" applyFill="1" applyBorder="1" applyAlignment="1">
      <alignment vertical="center" shrinkToFit="1"/>
    </xf>
    <xf numFmtId="41" fontId="17" fillId="0" borderId="23" xfId="20" applyFont="1" applyFill="1" applyBorder="1" applyAlignment="1">
      <alignment horizontal="center" vertical="center" shrinkToFit="1"/>
    </xf>
    <xf numFmtId="41" fontId="21" fillId="0" borderId="23" xfId="20" applyFont="1" applyFill="1" applyBorder="1" applyAlignment="1">
      <alignment horizontal="left" vertical="center" shrinkToFit="1"/>
    </xf>
    <xf numFmtId="41" fontId="20" fillId="0" borderId="23" xfId="20" applyFont="1" applyFill="1" applyBorder="1" applyAlignment="1">
      <alignment horizontal="left" vertical="center" shrinkToFit="1"/>
    </xf>
    <xf numFmtId="41" fontId="20" fillId="0" borderId="23" xfId="20" applyFont="1" applyFill="1" applyBorder="1" applyAlignment="1">
      <alignment horizontal="center" vertical="center" shrinkToFit="1"/>
    </xf>
    <xf numFmtId="41" fontId="20" fillId="6" borderId="23" xfId="20" applyFont="1" applyFill="1" applyBorder="1" applyAlignment="1">
      <alignment vertical="center" shrinkToFit="1"/>
    </xf>
    <xf numFmtId="41" fontId="20" fillId="6" borderId="23" xfId="20" applyFont="1" applyFill="1" applyBorder="1" applyAlignment="1">
      <alignment horizontal="center" vertical="center" shrinkToFit="1"/>
    </xf>
    <xf numFmtId="41" fontId="20" fillId="0" borderId="23" xfId="20" applyFont="1" applyFill="1" applyBorder="1" applyAlignment="1">
      <alignment vertical="center" shrinkToFit="1"/>
    </xf>
    <xf numFmtId="41" fontId="17" fillId="0" borderId="23" xfId="19" applyFont="1" applyFill="1" applyBorder="1" applyAlignment="1">
      <alignment horizontal="center" vertical="center" shrinkToFit="1"/>
    </xf>
    <xf numFmtId="41" fontId="17" fillId="0" borderId="23" xfId="20" applyNumberFormat="1" applyFont="1" applyFill="1" applyBorder="1" applyAlignment="1">
      <alignment horizontal="center" vertical="center" shrinkToFit="1"/>
    </xf>
    <xf numFmtId="177" fontId="17" fillId="0" borderId="23" xfId="20" applyNumberFormat="1" applyFont="1" applyFill="1" applyBorder="1" applyAlignment="1">
      <alignment horizontal="center" vertical="center" shrinkToFit="1"/>
    </xf>
    <xf numFmtId="41" fontId="11" fillId="6" borderId="23" xfId="20" applyFont="1" applyFill="1" applyBorder="1" applyAlignment="1">
      <alignment vertical="center" shrinkToFit="1"/>
    </xf>
    <xf numFmtId="41" fontId="17" fillId="0" borderId="23" xfId="20" applyFont="1" applyBorder="1" applyAlignment="1">
      <alignment horizontal="left" vertical="center" shrinkToFit="1"/>
    </xf>
    <xf numFmtId="0" fontId="17" fillId="0" borderId="23" xfId="20" applyNumberFormat="1" applyFont="1" applyFill="1" applyBorder="1" applyAlignment="1">
      <alignment horizontal="center" vertical="center" shrinkToFit="1"/>
    </xf>
    <xf numFmtId="41" fontId="11" fillId="5" borderId="23" xfId="20" applyFont="1" applyFill="1" applyBorder="1" applyAlignment="1">
      <alignment vertical="center" shrinkToFit="1"/>
    </xf>
    <xf numFmtId="41" fontId="17" fillId="5" borderId="23" xfId="20" applyFont="1" applyFill="1" applyBorder="1" applyAlignment="1">
      <alignment vertical="center" shrinkToFit="1"/>
    </xf>
    <xf numFmtId="41" fontId="17" fillId="5" borderId="23" xfId="20" applyFont="1" applyFill="1" applyBorder="1" applyAlignment="1">
      <alignment horizontal="center" vertical="center" shrinkToFit="1"/>
    </xf>
    <xf numFmtId="41" fontId="20" fillId="0" borderId="0" xfId="20" applyFont="1" applyFill="1" applyAlignment="1">
      <alignment horizontal="center" vertical="center" shrinkToFit="1"/>
    </xf>
    <xf numFmtId="0" fontId="26" fillId="0" borderId="5" xfId="0" applyFont="1" applyBorder="1">
      <alignment vertical="center"/>
    </xf>
    <xf numFmtId="0" fontId="26" fillId="8" borderId="5" xfId="0" applyFont="1" applyFill="1" applyBorder="1">
      <alignment vertical="center"/>
    </xf>
    <xf numFmtId="41" fontId="16" fillId="0" borderId="5" xfId="2" applyNumberFormat="1" applyFont="1" applyFill="1" applyBorder="1" applyAlignment="1">
      <alignment horizontal="left" vertical="center" wrapText="1"/>
    </xf>
    <xf numFmtId="0" fontId="16" fillId="3" borderId="1" xfId="2" applyFont="1" applyFill="1" applyBorder="1" applyAlignment="1">
      <alignment horizontal="left" vertical="center" indent="1"/>
    </xf>
    <xf numFmtId="49" fontId="10" fillId="3" borderId="5" xfId="4" applyNumberFormat="1" applyFont="1" applyFill="1" applyBorder="1" applyAlignment="1" applyProtection="1">
      <alignment horizontal="center" vertical="center"/>
    </xf>
    <xf numFmtId="179" fontId="10" fillId="3" borderId="5" xfId="7" applyNumberFormat="1" applyFont="1" applyFill="1" applyBorder="1" applyAlignment="1">
      <alignment horizontal="right" vertical="center"/>
    </xf>
    <xf numFmtId="0" fontId="16" fillId="0" borderId="1" xfId="2" applyFont="1" applyFill="1" applyBorder="1" applyAlignment="1">
      <alignment horizontal="left" vertical="center" indent="1"/>
    </xf>
    <xf numFmtId="41" fontId="10" fillId="0" borderId="5" xfId="2" applyNumberFormat="1" applyFont="1" applyFill="1" applyBorder="1" applyAlignment="1">
      <alignment horizontal="left" vertical="center"/>
    </xf>
    <xf numFmtId="41" fontId="10" fillId="0" borderId="5" xfId="2" applyNumberFormat="1" applyFont="1" applyFill="1" applyBorder="1" applyAlignment="1">
      <alignment horizontal="center" vertical="center" shrinkToFit="1"/>
    </xf>
    <xf numFmtId="0" fontId="17" fillId="0" borderId="4" xfId="6" quotePrefix="1" applyNumberFormat="1" applyFont="1" applyFill="1" applyBorder="1" applyAlignment="1">
      <alignment horizontal="center" vertical="center"/>
    </xf>
    <xf numFmtId="41" fontId="16" fillId="0" borderId="5" xfId="20" applyFont="1" applyFill="1" applyBorder="1" applyAlignment="1">
      <alignment horizontal="left" vertical="center" shrinkToFit="1"/>
    </xf>
    <xf numFmtId="176" fontId="16" fillId="0" borderId="5" xfId="11" applyNumberFormat="1" applyFont="1" applyFill="1" applyBorder="1" applyAlignment="1">
      <alignment horizontal="right" vertical="center"/>
    </xf>
    <xf numFmtId="41" fontId="16" fillId="0" borderId="9" xfId="2" applyNumberFormat="1" applyFont="1" applyFill="1" applyBorder="1" applyAlignment="1">
      <alignment horizontal="left" vertical="center"/>
    </xf>
    <xf numFmtId="41" fontId="16" fillId="0" borderId="9" xfId="20" applyFont="1" applyFill="1" applyBorder="1" applyAlignment="1">
      <alignment horizontal="left" vertical="center" shrinkToFit="1"/>
    </xf>
    <xf numFmtId="0" fontId="17" fillId="0" borderId="9" xfId="10" applyFont="1" applyFill="1" applyBorder="1" applyAlignment="1">
      <alignment horizontal="center" vertical="center"/>
    </xf>
    <xf numFmtId="42" fontId="17" fillId="0" borderId="5" xfId="13" applyNumberFormat="1" applyFont="1" applyFill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41" fontId="0" fillId="0" borderId="23" xfId="1" applyFont="1" applyBorder="1" applyAlignment="1">
      <alignment horizontal="center" vertical="center"/>
    </xf>
    <xf numFmtId="0" fontId="29" fillId="8" borderId="4" xfId="25" applyFont="1" applyFill="1" applyBorder="1" applyAlignment="1">
      <alignment horizontal="center" vertical="center"/>
    </xf>
    <xf numFmtId="178" fontId="15" fillId="8" borderId="5" xfId="13" applyNumberFormat="1" applyFont="1" applyFill="1" applyBorder="1" applyAlignment="1">
      <alignment horizontal="center" vertical="center"/>
    </xf>
    <xf numFmtId="178" fontId="15" fillId="8" borderId="5" xfId="13" applyNumberFormat="1" applyFont="1" applyFill="1" applyBorder="1" applyAlignment="1">
      <alignment horizontal="left" vertical="center"/>
    </xf>
    <xf numFmtId="183" fontId="15" fillId="8" borderId="5" xfId="13" applyNumberFormat="1" applyFont="1" applyFill="1" applyBorder="1" applyAlignment="1">
      <alignment vertical="center"/>
    </xf>
    <xf numFmtId="183" fontId="15" fillId="8" borderId="5" xfId="13" applyNumberFormat="1" applyFont="1" applyFill="1" applyBorder="1" applyAlignment="1">
      <alignment horizontal="center" vertical="center"/>
    </xf>
    <xf numFmtId="0" fontId="15" fillId="3" borderId="4" xfId="13" applyFont="1" applyFill="1" applyBorder="1" applyAlignment="1">
      <alignment horizontal="center" vertical="center"/>
    </xf>
    <xf numFmtId="178" fontId="15" fillId="3" borderId="5" xfId="13" applyNumberFormat="1" applyFont="1" applyFill="1" applyBorder="1" applyAlignment="1">
      <alignment horizontal="center" vertical="center"/>
    </xf>
    <xf numFmtId="178" fontId="15" fillId="3" borderId="5" xfId="13" applyNumberFormat="1" applyFont="1" applyFill="1" applyBorder="1" applyAlignment="1">
      <alignment horizontal="left" vertical="center"/>
    </xf>
    <xf numFmtId="183" fontId="15" fillId="3" borderId="5" xfId="13" applyNumberFormat="1" applyFont="1" applyFill="1" applyBorder="1" applyAlignment="1">
      <alignment vertical="center"/>
    </xf>
    <xf numFmtId="182" fontId="15" fillId="3" borderId="5" xfId="13" applyNumberFormat="1" applyFont="1" applyFill="1" applyBorder="1" applyAlignment="1">
      <alignment horizontal="center" vertical="center"/>
    </xf>
    <xf numFmtId="3" fontId="15" fillId="6" borderId="4" xfId="13" applyNumberFormat="1" applyFont="1" applyFill="1" applyBorder="1" applyAlignment="1">
      <alignment horizontal="center" vertical="center"/>
    </xf>
    <xf numFmtId="3" fontId="15" fillId="6" borderId="6" xfId="13" applyNumberFormat="1" applyFont="1" applyFill="1" applyBorder="1" applyAlignment="1">
      <alignment horizontal="center" vertical="center"/>
    </xf>
    <xf numFmtId="178" fontId="15" fillId="6" borderId="5" xfId="13" applyNumberFormat="1" applyFont="1" applyFill="1" applyBorder="1" applyAlignment="1">
      <alignment horizontal="left" vertical="center"/>
    </xf>
    <xf numFmtId="183" fontId="15" fillId="6" borderId="5" xfId="13" applyNumberFormat="1" applyFont="1" applyFill="1" applyBorder="1" applyAlignment="1">
      <alignment vertical="center"/>
    </xf>
    <xf numFmtId="183" fontId="15" fillId="6" borderId="5" xfId="13" applyNumberFormat="1" applyFont="1" applyFill="1" applyBorder="1" applyAlignment="1">
      <alignment horizontal="center" vertical="center"/>
    </xf>
    <xf numFmtId="0" fontId="15" fillId="0" borderId="4" xfId="13" applyFont="1" applyFill="1" applyBorder="1" applyAlignment="1">
      <alignment vertical="center"/>
    </xf>
    <xf numFmtId="0" fontId="15" fillId="0" borderId="6" xfId="13" applyFont="1" applyFill="1" applyBorder="1" applyAlignment="1">
      <alignment horizontal="center" vertical="center"/>
    </xf>
    <xf numFmtId="178" fontId="15" fillId="0" borderId="5" xfId="13" applyNumberFormat="1" applyFont="1" applyFill="1" applyBorder="1" applyAlignment="1">
      <alignment horizontal="left" vertical="center"/>
    </xf>
    <xf numFmtId="183" fontId="17" fillId="0" borderId="5" xfId="13" applyNumberFormat="1" applyFont="1" applyFill="1" applyBorder="1" applyAlignment="1">
      <alignment vertical="center"/>
    </xf>
    <xf numFmtId="182" fontId="15" fillId="0" borderId="5" xfId="13" applyNumberFormat="1" applyFont="1" applyFill="1" applyBorder="1" applyAlignment="1">
      <alignment horizontal="center" vertical="center"/>
    </xf>
    <xf numFmtId="182" fontId="17" fillId="0" borderId="5" xfId="13" applyNumberFormat="1" applyFont="1" applyFill="1" applyBorder="1" applyAlignment="1">
      <alignment horizontal="center" vertical="center" wrapText="1"/>
    </xf>
    <xf numFmtId="0" fontId="0" fillId="0" borderId="27" xfId="0" applyBorder="1">
      <alignment vertical="center"/>
    </xf>
    <xf numFmtId="0" fontId="15" fillId="0" borderId="19" xfId="13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8" xfId="0" applyBorder="1">
      <alignment vertical="center"/>
    </xf>
    <xf numFmtId="0" fontId="15" fillId="0" borderId="29" xfId="13" applyFont="1" applyFill="1" applyBorder="1" applyAlignment="1">
      <alignment horizontal="center" vertical="center"/>
    </xf>
    <xf numFmtId="0" fontId="0" fillId="0" borderId="29" xfId="0" applyBorder="1">
      <alignment vertical="center"/>
    </xf>
    <xf numFmtId="43" fontId="8" fillId="0" borderId="0" xfId="2" applyNumberFormat="1" applyFont="1" applyBorder="1" applyAlignment="1">
      <alignment horizontal="left" vertical="center" inden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17" fillId="0" borderId="5" xfId="1" applyFont="1" applyFill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6" fillId="0" borderId="0" xfId="3" applyFont="1" applyFill="1" applyAlignment="1">
      <alignment horizontal="left" vertical="center"/>
    </xf>
    <xf numFmtId="41" fontId="9" fillId="0" borderId="0" xfId="20" applyFont="1" applyFill="1" applyAlignment="1">
      <alignment horizontal="left" vertical="center" shrinkToFit="1"/>
    </xf>
    <xf numFmtId="3" fontId="22" fillId="0" borderId="8" xfId="2" applyNumberFormat="1" applyFont="1" applyBorder="1" applyAlignment="1">
      <alignment horizontal="left" vertical="center"/>
    </xf>
    <xf numFmtId="0" fontId="22" fillId="0" borderId="8" xfId="2" applyFont="1" applyBorder="1" applyAlignment="1">
      <alignment horizontal="left" vertical="center"/>
    </xf>
    <xf numFmtId="0" fontId="28" fillId="2" borderId="2" xfId="25" applyFont="1" applyFill="1" applyBorder="1" applyAlignment="1">
      <alignment horizontal="center" vertical="center"/>
    </xf>
    <xf numFmtId="0" fontId="28" fillId="2" borderId="4" xfId="25" applyFont="1" applyFill="1" applyBorder="1" applyAlignment="1">
      <alignment horizontal="center" vertical="center"/>
    </xf>
    <xf numFmtId="0" fontId="28" fillId="2" borderId="3" xfId="25" applyFont="1" applyFill="1" applyBorder="1" applyAlignment="1">
      <alignment horizontal="center" vertical="center"/>
    </xf>
    <xf numFmtId="0" fontId="28" fillId="2" borderId="5" xfId="25" applyFont="1" applyFill="1" applyBorder="1" applyAlignment="1">
      <alignment horizontal="center" vertical="center"/>
    </xf>
    <xf numFmtId="183" fontId="28" fillId="2" borderId="3" xfId="25" applyNumberFormat="1" applyFont="1" applyFill="1" applyBorder="1" applyAlignment="1">
      <alignment horizontal="center" vertical="center"/>
    </xf>
    <xf numFmtId="183" fontId="28" fillId="2" borderId="5" xfId="25" applyNumberFormat="1" applyFont="1" applyFill="1" applyBorder="1" applyAlignment="1">
      <alignment horizontal="center" vertical="center"/>
    </xf>
  </cellXfs>
  <cellStyles count="26">
    <cellStyle name="백분율" xfId="23" builtinId="5"/>
    <cellStyle name="백분율 2 3 2 2" xfId="12"/>
    <cellStyle name="백분율 3" xfId="8"/>
    <cellStyle name="백분율 6" xfId="15"/>
    <cellStyle name="쉼표 [0]" xfId="1" builtinId="6"/>
    <cellStyle name="쉼표 [0] 10" xfId="11"/>
    <cellStyle name="쉼표 [0] 12 2 2" xfId="20"/>
    <cellStyle name="쉼표 [0] 14" xfId="19"/>
    <cellStyle name="쉼표 [0] 2" xfId="7"/>
    <cellStyle name="쉼표 [0] 2 2 2" xfId="16"/>
    <cellStyle name="쉼표 [0] 9" xfId="14"/>
    <cellStyle name="스타일 1" xfId="24"/>
    <cellStyle name="표준" xfId="0" builtinId="0"/>
    <cellStyle name="표준 10" xfId="9"/>
    <cellStyle name="표준 10 2" xfId="25"/>
    <cellStyle name="표준 18 3" xfId="22"/>
    <cellStyle name="표준 25" xfId="21"/>
    <cellStyle name="표준 28" xfId="13"/>
    <cellStyle name="표준_가변형" xfId="4"/>
    <cellStyle name="표준_가변형 2" xfId="18"/>
    <cellStyle name="표준_만장굴" xfId="6"/>
    <cellStyle name="표준_무주공설운동장(최종제출)" xfId="2"/>
    <cellStyle name="표준_여주내역서-최종" xfId="10"/>
    <cellStyle name="표준_여주내역서-최종 2" xfId="17"/>
    <cellStyle name="표준_예정공정표_0603" xfId="5"/>
    <cellStyle name="표준_전용회선요금산출세부내역_현장설비(1.VDS)수량및단가산출서" xfId="3"/>
  </cellStyles>
  <dxfs count="1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tabSelected="1" view="pageBreakPreview" zoomScaleNormal="100" zoomScaleSheetLayoutView="100" workbookViewId="0">
      <selection activeCell="D11" sqref="D11"/>
    </sheetView>
  </sheetViews>
  <sheetFormatPr defaultRowHeight="16.5"/>
  <cols>
    <col min="1" max="1" width="4.5" customWidth="1"/>
    <col min="2" max="2" width="9.125" customWidth="1"/>
    <col min="3" max="3" width="32.25" customWidth="1"/>
    <col min="4" max="4" width="52.375" customWidth="1"/>
    <col min="9" max="10" width="0" hidden="1" customWidth="1"/>
    <col min="11" max="11" width="10.25" hidden="1" customWidth="1"/>
    <col min="12" max="12" width="0" hidden="1" customWidth="1"/>
    <col min="13" max="13" width="16.25" hidden="1" customWidth="1"/>
    <col min="14" max="14" width="11.75" hidden="1" customWidth="1"/>
    <col min="15" max="15" width="0" hidden="1" customWidth="1"/>
    <col min="16" max="16" width="14.625" hidden="1" customWidth="1"/>
    <col min="17" max="17" width="12.375" hidden="1" customWidth="1"/>
    <col min="18" max="18" width="12.875" hidden="1" customWidth="1"/>
    <col min="19" max="19" width="11.25" hidden="1" customWidth="1"/>
    <col min="20" max="20" width="0" hidden="1" customWidth="1"/>
    <col min="21" max="21" width="12.25" hidden="1" customWidth="1"/>
    <col min="22" max="22" width="11.75" hidden="1" customWidth="1"/>
    <col min="23" max="23" width="15.75" hidden="1" customWidth="1"/>
    <col min="24" max="24" width="0" hidden="1" customWidth="1"/>
  </cols>
  <sheetData>
    <row r="1" spans="1:23" ht="26.25">
      <c r="A1" s="201" t="s">
        <v>1084</v>
      </c>
      <c r="B1" s="201"/>
      <c r="C1" s="201"/>
      <c r="D1" s="201"/>
      <c r="E1" s="201"/>
      <c r="F1" s="201"/>
      <c r="G1" s="201"/>
      <c r="H1" s="105"/>
    </row>
    <row r="2" spans="1:23">
      <c r="A2" s="204" t="s">
        <v>1080</v>
      </c>
      <c r="B2" s="205"/>
      <c r="C2" s="205"/>
      <c r="D2" s="108" t="s">
        <v>1081</v>
      </c>
      <c r="E2" s="108" t="s">
        <v>1082</v>
      </c>
      <c r="F2" s="108" t="s">
        <v>1083</v>
      </c>
      <c r="G2" s="109" t="s">
        <v>1095</v>
      </c>
    </row>
    <row r="3" spans="1:23">
      <c r="A3" s="202">
        <v>1</v>
      </c>
      <c r="B3" s="202"/>
      <c r="C3" s="115" t="s">
        <v>1079</v>
      </c>
      <c r="D3" s="110"/>
      <c r="E3" s="112"/>
      <c r="F3" s="110"/>
      <c r="G3" s="110"/>
    </row>
    <row r="4" spans="1:23">
      <c r="A4" s="202"/>
      <c r="B4" s="202"/>
      <c r="C4" s="38" t="s">
        <v>1085</v>
      </c>
      <c r="D4" s="38" t="s">
        <v>1333</v>
      </c>
      <c r="E4" s="45" t="s">
        <v>88</v>
      </c>
      <c r="F4" s="149">
        <v>1</v>
      </c>
      <c r="G4" s="110"/>
    </row>
    <row r="5" spans="1:23">
      <c r="A5" s="202"/>
      <c r="B5" s="202"/>
      <c r="C5" s="38" t="s">
        <v>1087</v>
      </c>
      <c r="D5" s="38" t="s">
        <v>1331</v>
      </c>
      <c r="E5" s="45" t="s">
        <v>88</v>
      </c>
      <c r="F5" s="149">
        <v>10</v>
      </c>
      <c r="G5" s="110"/>
    </row>
    <row r="6" spans="1:23">
      <c r="A6" s="202"/>
      <c r="B6" s="202"/>
      <c r="C6" s="38" t="s">
        <v>1086</v>
      </c>
      <c r="D6" s="38" t="s">
        <v>1332</v>
      </c>
      <c r="E6" s="45" t="s">
        <v>88</v>
      </c>
      <c r="F6" s="149">
        <v>4</v>
      </c>
      <c r="G6" s="110"/>
    </row>
    <row r="7" spans="1:23">
      <c r="A7" s="202"/>
      <c r="B7" s="202"/>
      <c r="C7" s="111" t="s">
        <v>1088</v>
      </c>
      <c r="D7" s="38"/>
      <c r="E7" s="112"/>
      <c r="F7" s="149"/>
      <c r="G7" s="110"/>
    </row>
    <row r="8" spans="1:23">
      <c r="A8" s="202"/>
      <c r="B8" s="202"/>
      <c r="C8" s="38" t="s">
        <v>69</v>
      </c>
      <c r="D8" s="38" t="str">
        <f>'01. 스마트버스정류장'!D40</f>
        <v>편개형</v>
      </c>
      <c r="E8" s="45" t="s">
        <v>10</v>
      </c>
      <c r="F8" s="149">
        <f>SUMIF('01. 스마트버스정류장'!C4:C794,"슬라이딩 도어(자동문,편개형)",'01. 스마트버스정류장'!F4:F794)</f>
        <v>14</v>
      </c>
      <c r="G8" s="110"/>
    </row>
    <row r="9" spans="1:23">
      <c r="A9" s="202"/>
      <c r="B9" s="202"/>
      <c r="C9" s="38" t="s">
        <v>119</v>
      </c>
      <c r="D9" s="164" t="s">
        <v>1262</v>
      </c>
      <c r="E9" s="45" t="s">
        <v>10</v>
      </c>
      <c r="F9" s="149">
        <f>SUMIF('01. 스마트버스정류장'!C5:C795,"슬라이딩 도어(자동문,2연동)",'01. 스마트버스정류장'!F5:F795)</f>
        <v>4</v>
      </c>
      <c r="G9" s="110"/>
    </row>
    <row r="10" spans="1:23">
      <c r="A10" s="202"/>
      <c r="B10" s="202"/>
      <c r="C10" s="38" t="s">
        <v>72</v>
      </c>
      <c r="D10" s="38"/>
      <c r="E10" s="45" t="s">
        <v>10</v>
      </c>
      <c r="F10" s="149">
        <f>SUMIF('01. 스마트버스정류장'!C5:C795,"냉난방기",'01. 스마트버스정류장'!F5:F795)</f>
        <v>15</v>
      </c>
      <c r="G10" s="110"/>
    </row>
    <row r="11" spans="1:23">
      <c r="A11" s="202"/>
      <c r="B11" s="202"/>
      <c r="C11" s="38" t="s">
        <v>74</v>
      </c>
      <c r="D11" s="38"/>
      <c r="E11" s="45" t="s">
        <v>10</v>
      </c>
      <c r="F11" s="149">
        <f>SUMIF('01. 스마트버스정류장'!C6:C796,"공기청정기",'01. 스마트버스정류장'!F6:F796)</f>
        <v>15</v>
      </c>
      <c r="G11" s="110"/>
      <c r="I11" s="165" t="s">
        <v>1263</v>
      </c>
      <c r="J11" s="165" t="s">
        <v>1266</v>
      </c>
      <c r="K11" s="165" t="s">
        <v>1268</v>
      </c>
      <c r="L11" s="165" t="s">
        <v>1267</v>
      </c>
      <c r="M11" s="165" t="s">
        <v>1272</v>
      </c>
      <c r="N11" s="165" t="s">
        <v>1270</v>
      </c>
      <c r="O11" s="165" t="s">
        <v>1273</v>
      </c>
      <c r="P11" s="165" t="s">
        <v>1275</v>
      </c>
      <c r="Q11" s="165" t="s">
        <v>1276</v>
      </c>
      <c r="R11" s="165" t="s">
        <v>1277</v>
      </c>
      <c r="S11" s="165" t="s">
        <v>1278</v>
      </c>
      <c r="T11" s="165" t="s">
        <v>1281</v>
      </c>
      <c r="U11" s="165" t="s">
        <v>1282</v>
      </c>
      <c r="V11" s="165" t="s">
        <v>1283</v>
      </c>
      <c r="W11" s="165" t="s">
        <v>1284</v>
      </c>
    </row>
    <row r="12" spans="1:23">
      <c r="A12" s="202"/>
      <c r="B12" s="202"/>
      <c r="C12" s="38" t="s">
        <v>76</v>
      </c>
      <c r="D12" s="38"/>
      <c r="E12" s="45" t="s">
        <v>10</v>
      </c>
      <c r="F12" s="149">
        <f>SUMIF('01. 스마트버스정류장'!C7:C797,"미세먼지센서",'01. 스마트버스정류장'!F7:F797)</f>
        <v>15</v>
      </c>
      <c r="G12" s="110"/>
      <c r="I12" s="165" t="s">
        <v>1265</v>
      </c>
      <c r="J12" s="165" t="s">
        <v>1265</v>
      </c>
      <c r="K12" s="165" t="s">
        <v>1265</v>
      </c>
      <c r="L12" s="165" t="s">
        <v>1265</v>
      </c>
      <c r="M12" s="165" t="s">
        <v>1271</v>
      </c>
      <c r="N12" s="165" t="s">
        <v>1265</v>
      </c>
      <c r="O12" s="165" t="s">
        <v>1274</v>
      </c>
      <c r="P12" s="165" t="s">
        <v>1265</v>
      </c>
      <c r="Q12" s="165" t="s">
        <v>1265</v>
      </c>
      <c r="R12" s="165" t="s">
        <v>1271</v>
      </c>
      <c r="S12" s="165" t="s">
        <v>1271</v>
      </c>
      <c r="T12" s="165" t="s">
        <v>1265</v>
      </c>
      <c r="U12" s="165" t="s">
        <v>1271</v>
      </c>
      <c r="V12" s="165" t="s">
        <v>1265</v>
      </c>
      <c r="W12" s="165" t="s">
        <v>1265</v>
      </c>
    </row>
    <row r="13" spans="1:23">
      <c r="A13" s="202"/>
      <c r="B13" s="202"/>
      <c r="C13" s="38" t="s">
        <v>78</v>
      </c>
      <c r="D13" s="38" t="str">
        <f>'01. 스마트버스정류장'!D44</f>
        <v>46인치 모니터</v>
      </c>
      <c r="E13" s="45" t="s">
        <v>10</v>
      </c>
      <c r="F13" s="149">
        <f>SUMIF('01. 스마트버스정류장'!C8:C798,"LCD BIT",'01. 스마트버스정류장'!F8:F798)</f>
        <v>15</v>
      </c>
      <c r="G13" s="110"/>
      <c r="I13" s="165" t="s">
        <v>1264</v>
      </c>
      <c r="J13" s="165" t="s">
        <v>1264</v>
      </c>
      <c r="K13" s="165" t="s">
        <v>1264</v>
      </c>
      <c r="L13" s="165" t="s">
        <v>1269</v>
      </c>
      <c r="M13" s="165" t="s">
        <v>1264</v>
      </c>
      <c r="N13" s="165" t="s">
        <v>1264</v>
      </c>
      <c r="O13" s="165" t="s">
        <v>1264</v>
      </c>
      <c r="P13" s="165" t="s">
        <v>1264</v>
      </c>
      <c r="Q13" s="165" t="s">
        <v>1264</v>
      </c>
      <c r="R13" s="165" t="s">
        <v>1264</v>
      </c>
      <c r="S13" s="165" t="s">
        <v>1279</v>
      </c>
      <c r="T13" s="165" t="s">
        <v>1264</v>
      </c>
      <c r="U13" s="165" t="s">
        <v>1279</v>
      </c>
      <c r="V13" s="165" t="s">
        <v>1264</v>
      </c>
      <c r="W13" s="165" t="s">
        <v>1264</v>
      </c>
    </row>
    <row r="14" spans="1:23">
      <c r="A14" s="202"/>
      <c r="B14" s="202"/>
      <c r="C14" s="38" t="s">
        <v>81</v>
      </c>
      <c r="D14" s="38" t="str">
        <f>'01. 스마트버스정류장'!D45</f>
        <v>3단12열</v>
      </c>
      <c r="E14" s="45" t="s">
        <v>10</v>
      </c>
      <c r="F14" s="149">
        <f>SUMIF('01. 스마트버스정류장'!C9:C799,"LED BIT",'01. 스마트버스정류장'!F9:F799)</f>
        <v>4</v>
      </c>
      <c r="G14" s="110"/>
      <c r="I14" s="165"/>
      <c r="J14" s="165"/>
      <c r="K14" s="165"/>
      <c r="L14" s="165"/>
      <c r="M14" s="165" t="s">
        <v>1269</v>
      </c>
      <c r="N14" s="165"/>
      <c r="O14" s="166"/>
      <c r="P14" s="166"/>
      <c r="Q14" s="166"/>
      <c r="R14" s="166"/>
      <c r="S14" s="166" t="s">
        <v>1280</v>
      </c>
      <c r="T14" s="166"/>
      <c r="U14" s="166" t="s">
        <v>1280</v>
      </c>
      <c r="V14" s="165"/>
      <c r="W14" s="165"/>
    </row>
    <row r="15" spans="1:23">
      <c r="A15" s="202"/>
      <c r="B15" s="202"/>
      <c r="C15" s="38" t="s">
        <v>1327</v>
      </c>
      <c r="D15" s="38"/>
      <c r="E15" s="45" t="s">
        <v>85</v>
      </c>
      <c r="F15" s="149">
        <f>SUMIF('01. 스마트버스정류장'!C10:C800,"조명공사",'01. 스마트버스정류장'!F10:F800)</f>
        <v>15</v>
      </c>
      <c r="G15" s="110"/>
      <c r="O15" s="106"/>
      <c r="P15" s="106"/>
      <c r="Q15" s="106"/>
      <c r="R15" s="106"/>
      <c r="S15" s="106"/>
      <c r="T15" s="106"/>
    </row>
    <row r="16" spans="1:23">
      <c r="A16" s="202"/>
      <c r="B16" s="202"/>
      <c r="C16" s="38" t="s">
        <v>87</v>
      </c>
      <c r="D16" s="38"/>
      <c r="E16" s="45" t="s">
        <v>88</v>
      </c>
      <c r="F16" s="149">
        <f>SUMIF('01. 스마트버스정류장'!C11:C801,"CCTV(돔형) 설치",'01. 스마트버스정류장'!F11:F801)</f>
        <v>15</v>
      </c>
      <c r="G16" s="110"/>
      <c r="O16" s="106"/>
      <c r="P16" s="106"/>
      <c r="Q16" s="106"/>
      <c r="R16" s="106"/>
      <c r="S16" s="106"/>
      <c r="T16" s="106"/>
    </row>
    <row r="17" spans="1:20">
      <c r="A17" s="202"/>
      <c r="B17" s="202"/>
      <c r="C17" s="38" t="s">
        <v>90</v>
      </c>
      <c r="D17" s="38"/>
      <c r="E17" s="45" t="s">
        <v>88</v>
      </c>
      <c r="F17" s="149">
        <f>SUMIF('01. 스마트버스정류장'!C12:C802,"CCTV(뷸렛형) 설치",'01. 스마트버스정류장'!F12:F802)</f>
        <v>19</v>
      </c>
      <c r="G17" s="110"/>
      <c r="O17" s="106"/>
      <c r="P17" s="106"/>
      <c r="Q17" s="106"/>
      <c r="R17" s="107"/>
      <c r="S17" s="106"/>
      <c r="T17" s="106"/>
    </row>
    <row r="18" spans="1:20">
      <c r="A18" s="202"/>
      <c r="B18" s="202"/>
      <c r="C18" s="35" t="s">
        <v>92</v>
      </c>
      <c r="D18" s="38"/>
      <c r="E18" s="45" t="s">
        <v>88</v>
      </c>
      <c r="F18" s="149">
        <f>SUMIF('01. 스마트버스정류장'!C13:C803,"비상벨함체 설치",'01. 스마트버스정류장'!F13:F803)</f>
        <v>15</v>
      </c>
      <c r="G18" s="110"/>
      <c r="O18" s="106"/>
      <c r="P18" s="106"/>
      <c r="Q18" s="106"/>
      <c r="R18" s="106"/>
      <c r="S18" s="106"/>
      <c r="T18" s="106"/>
    </row>
    <row r="19" spans="1:20">
      <c r="A19" s="202"/>
      <c r="B19" s="202"/>
      <c r="C19" s="35" t="s">
        <v>94</v>
      </c>
      <c r="D19" s="38"/>
      <c r="E19" s="45" t="s">
        <v>88</v>
      </c>
      <c r="F19" s="149">
        <f>SUMIF('01. 스마트버스정류장'!C14:C804,"비상벨 단말기 설치",'01. 스마트버스정류장'!F14:F804)</f>
        <v>15</v>
      </c>
      <c r="G19" s="110"/>
      <c r="O19" s="106"/>
      <c r="P19" s="106"/>
      <c r="Q19" s="106"/>
      <c r="R19" s="106"/>
      <c r="S19" s="106"/>
      <c r="T19" s="106"/>
    </row>
    <row r="20" spans="1:20">
      <c r="A20" s="202"/>
      <c r="B20" s="202"/>
      <c r="C20" s="35" t="s">
        <v>96</v>
      </c>
      <c r="D20" s="38"/>
      <c r="E20" s="45" t="s">
        <v>88</v>
      </c>
      <c r="F20" s="149">
        <f>SUMIF('01. 스마트버스정류장'!C15:C805,"스피커 설치",'01. 스마트버스정류장'!F15:F805)</f>
        <v>15</v>
      </c>
      <c r="G20" s="110"/>
      <c r="O20" s="106"/>
      <c r="P20" s="106"/>
      <c r="Q20" s="106"/>
      <c r="R20" s="106"/>
      <c r="S20" s="106"/>
      <c r="T20" s="106"/>
    </row>
    <row r="21" spans="1:20">
      <c r="A21" s="202"/>
      <c r="B21" s="202"/>
      <c r="C21" s="26" t="s">
        <v>98</v>
      </c>
      <c r="D21" s="38"/>
      <c r="E21" s="45" t="s">
        <v>10</v>
      </c>
      <c r="F21" s="149">
        <f>SUMIF('01. 스마트버스정류장'!C16:C806,"게이트웨이",'01. 스마트버스정류장'!F16:F806)</f>
        <v>15</v>
      </c>
      <c r="G21" s="110"/>
      <c r="O21" s="106"/>
      <c r="P21" s="106"/>
      <c r="Q21" s="106"/>
      <c r="R21" s="106"/>
      <c r="S21" s="106"/>
      <c r="T21" s="106"/>
    </row>
    <row r="22" spans="1:20">
      <c r="A22" s="202"/>
      <c r="B22" s="202"/>
      <c r="C22" s="38" t="s">
        <v>100</v>
      </c>
      <c r="D22" s="38"/>
      <c r="E22" s="45" t="s">
        <v>88</v>
      </c>
      <c r="F22" s="149">
        <f>SUMIF('01. 스마트버스정류장'!C17:C807,"무선충전모듈",'01. 스마트버스정류장'!F17:F807)</f>
        <v>51</v>
      </c>
      <c r="G22" s="110"/>
      <c r="O22" s="106"/>
      <c r="P22" s="106"/>
      <c r="Q22" s="106"/>
      <c r="R22" s="106"/>
      <c r="S22" s="106"/>
      <c r="T22" s="106"/>
    </row>
    <row r="23" spans="1:20">
      <c r="A23" s="202"/>
      <c r="B23" s="202"/>
      <c r="C23" s="38" t="s">
        <v>102</v>
      </c>
      <c r="D23" s="38"/>
      <c r="E23" s="45" t="s">
        <v>10</v>
      </c>
      <c r="F23" s="149">
        <f>SUMIF('01. 스마트버스정류장'!C18:C808,"피플카운트",'01. 스마트버스정류장'!F18:F808)</f>
        <v>18</v>
      </c>
      <c r="G23" s="110"/>
      <c r="O23" s="106"/>
      <c r="P23" s="106"/>
      <c r="Q23" s="106"/>
      <c r="R23" s="106"/>
      <c r="S23" s="106"/>
      <c r="T23" s="106"/>
    </row>
    <row r="24" spans="1:20">
      <c r="A24" s="202"/>
      <c r="B24" s="202"/>
      <c r="C24" s="38" t="s">
        <v>104</v>
      </c>
      <c r="D24" s="38" t="str">
        <f>'01. 스마트버스정류장'!D55</f>
        <v>폭 300mm</v>
      </c>
      <c r="E24" s="45" t="s">
        <v>45</v>
      </c>
      <c r="F24" s="149">
        <f>SUMIF('01. 스마트버스정류장'!C19:C809,"온열필름",'01. 스마트버스정류장'!F19:F809)</f>
        <v>65.600000000000009</v>
      </c>
      <c r="G24" s="110"/>
      <c r="O24" s="106"/>
      <c r="P24" s="106"/>
      <c r="Q24" s="106"/>
      <c r="R24" s="106"/>
      <c r="S24" s="106"/>
      <c r="T24" s="106"/>
    </row>
    <row r="25" spans="1:20">
      <c r="A25" s="202"/>
      <c r="B25" s="202"/>
      <c r="C25" s="38" t="s">
        <v>108</v>
      </c>
      <c r="D25" s="38"/>
      <c r="E25" s="45" t="s">
        <v>109</v>
      </c>
      <c r="F25" s="149">
        <f>SUMIF('01. 스마트버스정류장'!C20:C810,"BMS",'01. 스마트버스정류장'!F20:F810)</f>
        <v>1</v>
      </c>
      <c r="G25" s="110"/>
      <c r="O25" s="106"/>
      <c r="P25" s="106"/>
      <c r="Q25" s="106"/>
      <c r="R25" s="106"/>
      <c r="S25" s="106"/>
      <c r="T25" s="106"/>
    </row>
    <row r="26" spans="1:20" ht="8.4499999999999993" customHeight="1">
      <c r="A26" s="110"/>
      <c r="B26" s="110"/>
      <c r="C26" s="110"/>
      <c r="D26" s="38"/>
      <c r="E26" s="110"/>
      <c r="F26" s="149"/>
      <c r="G26" s="110"/>
      <c r="O26" s="106"/>
      <c r="P26" s="106"/>
      <c r="Q26" s="106"/>
      <c r="R26" s="106"/>
      <c r="S26" s="106"/>
      <c r="T26" s="106"/>
    </row>
    <row r="27" spans="1:20">
      <c r="A27" s="202">
        <v>2</v>
      </c>
      <c r="B27" s="112"/>
      <c r="C27" s="115" t="s">
        <v>1089</v>
      </c>
      <c r="D27" s="110"/>
      <c r="E27" s="110"/>
      <c r="F27" s="149"/>
      <c r="G27" s="110"/>
    </row>
    <row r="28" spans="1:20">
      <c r="A28" s="202"/>
      <c r="B28" s="112"/>
      <c r="C28" s="113" t="s">
        <v>1088</v>
      </c>
      <c r="D28" s="114"/>
      <c r="E28" s="114"/>
      <c r="F28" s="150"/>
      <c r="G28" s="114"/>
    </row>
    <row r="29" spans="1:20">
      <c r="A29" s="202"/>
      <c r="B29" s="203" t="s">
        <v>1096</v>
      </c>
      <c r="C29" s="91" t="s">
        <v>180</v>
      </c>
      <c r="D29" s="91" t="str">
        <f>'02. 스마트횡단보도'!C6</f>
        <v>제작사양, 1.6t, (650x540x700㎜)</v>
      </c>
      <c r="E29" s="93" t="s">
        <v>181</v>
      </c>
      <c r="F29" s="149">
        <f>SUMIF('02. 스마트횡단보도'!B4:B517,"통합함체",'02. 스마트횡단보도'!E4:E517)</f>
        <v>10</v>
      </c>
      <c r="G29" s="110"/>
    </row>
    <row r="30" spans="1:20">
      <c r="A30" s="202"/>
      <c r="B30" s="203"/>
      <c r="C30" s="91" t="s">
        <v>182</v>
      </c>
      <c r="D30" s="91" t="str">
        <f>'02. 스마트횡단보도'!C7</f>
        <v>Intel Quad 2.0GHz</v>
      </c>
      <c r="E30" s="93" t="s">
        <v>183</v>
      </c>
      <c r="F30" s="149">
        <f>SUMIF('02. 스마트횡단보도'!B5:B518,"제어부",'02. 스마트횡단보도'!E5:E518)</f>
        <v>10</v>
      </c>
      <c r="G30" s="110"/>
    </row>
    <row r="31" spans="1:20">
      <c r="A31" s="202"/>
      <c r="B31" s="203"/>
      <c r="C31" s="91" t="s">
        <v>184</v>
      </c>
      <c r="D31" s="91" t="str">
        <f>'02. 스마트횡단보도'!C8</f>
        <v>GPU 기반 산업용 보드(객체인식)</v>
      </c>
      <c r="E31" s="93" t="s">
        <v>183</v>
      </c>
      <c r="F31" s="149">
        <f>SUMIF('02. 스마트횡단보도'!B6:B519,"검지부",'02. 스마트횡단보도'!E6:E519)</f>
        <v>10</v>
      </c>
      <c r="G31" s="110"/>
    </row>
    <row r="32" spans="1:20">
      <c r="A32" s="202"/>
      <c r="B32" s="203"/>
      <c r="C32" s="94" t="s">
        <v>185</v>
      </c>
      <c r="D32" s="91" t="str">
        <f>'02. 스마트횡단보도'!C9</f>
        <v>DC 12V, 150W</v>
      </c>
      <c r="E32" s="93" t="s">
        <v>186</v>
      </c>
      <c r="F32" s="149">
        <f>SUMIF('02. 스마트횡단보도'!B7:B520,"전원부",'02. 스마트횡단보도'!E7:E520)</f>
        <v>10</v>
      </c>
      <c r="G32" s="110"/>
    </row>
    <row r="33" spans="1:7">
      <c r="A33" s="202"/>
      <c r="B33" s="203"/>
      <c r="C33" s="91" t="s">
        <v>187</v>
      </c>
      <c r="D33" s="91" t="str">
        <f>'02. 스마트횡단보도'!C10</f>
        <v>냉온장치, 단자대 등</v>
      </c>
      <c r="E33" s="93" t="s">
        <v>10</v>
      </c>
      <c r="F33" s="149">
        <f>SUMIF('02. 스마트횡단보도'!B8:B521,"기타장치",'02. 스마트횡단보도'!E8:E521)</f>
        <v>10</v>
      </c>
      <c r="G33" s="110"/>
    </row>
    <row r="34" spans="1:7">
      <c r="A34" s="202"/>
      <c r="B34" s="203"/>
      <c r="C34" s="91" t="s">
        <v>191</v>
      </c>
      <c r="D34" s="91" t="str">
        <f>'02. 스마트횡단보도'!C13</f>
        <v>Server, 5CH</v>
      </c>
      <c r="E34" s="93" t="s">
        <v>192</v>
      </c>
      <c r="F34" s="149">
        <f>SUMIF('02. 스마트횡단보도'!B9:B522,"객체인식 라이선스(서버)",'02. 스마트횡단보도'!E9:E522)</f>
        <v>10</v>
      </c>
      <c r="G34" s="110"/>
    </row>
    <row r="35" spans="1:7">
      <c r="A35" s="202"/>
      <c r="B35" s="203"/>
      <c r="C35" s="91" t="s">
        <v>193</v>
      </c>
      <c r="D35" s="91" t="str">
        <f>'02. 스마트횡단보도'!C14</f>
        <v>128mm, 2단 10열 (Full Color LED 모듈)</v>
      </c>
      <c r="E35" s="93" t="s">
        <v>192</v>
      </c>
      <c r="F35" s="149">
        <f>SUMIF('02. 스마트횡단보도'!B10:B523,"보행자용 안내전광판",'02. 스마트횡단보도'!E10:E523)</f>
        <v>20</v>
      </c>
      <c r="G35" s="110"/>
    </row>
    <row r="36" spans="1:7">
      <c r="A36" s="202"/>
      <c r="B36" s="203" t="s">
        <v>1097</v>
      </c>
      <c r="C36" s="91" t="s">
        <v>194</v>
      </c>
      <c r="D36" s="91" t="str">
        <f>'02. 스마트횡단보도'!C16</f>
        <v>DC24V</v>
      </c>
      <c r="E36" s="93" t="s">
        <v>186</v>
      </c>
      <c r="F36" s="149">
        <f>SUMIF('02. 스마트횡단보도'!B11:B524,"교통제어기 옵션보드",'02. 스마트횡단보도'!E11:E524)</f>
        <v>9</v>
      </c>
      <c r="G36" s="110"/>
    </row>
    <row r="37" spans="1:7">
      <c r="A37" s="202"/>
      <c r="B37" s="203"/>
      <c r="C37" s="91" t="s">
        <v>195</v>
      </c>
      <c r="D37" s="91" t="str">
        <f>'02. 스마트횡단보도'!C17</f>
        <v>250*450*100</v>
      </c>
      <c r="E37" s="93" t="s">
        <v>186</v>
      </c>
      <c r="F37" s="149">
        <f>SUMIF('02. 스마트횡단보도'!B12:B525,"LED 바닥신호등 제어함",'02. 스마트횡단보도'!E12:E525)</f>
        <v>12</v>
      </c>
      <c r="G37" s="110"/>
    </row>
    <row r="38" spans="1:7">
      <c r="A38" s="202"/>
      <c r="B38" s="203"/>
      <c r="C38" s="91" t="s">
        <v>196</v>
      </c>
      <c r="D38" s="91" t="str">
        <f>'02. 스마트횡단보도'!C18</f>
        <v>DC24V 3.5W/300*100*60</v>
      </c>
      <c r="E38" s="93" t="s">
        <v>186</v>
      </c>
      <c r="F38" s="149">
        <f>SUMIF('02. 스마트횡단보도'!B13:B526,"LED 바닥신호등 표출부",'02. 스마트횡단보도'!E13:E526)</f>
        <v>485</v>
      </c>
      <c r="G38" s="110"/>
    </row>
    <row r="39" spans="1:7">
      <c r="A39" s="202"/>
      <c r="B39" s="203" t="s">
        <v>1098</v>
      </c>
      <c r="C39" s="91" t="s">
        <v>226</v>
      </c>
      <c r="D39" s="91" t="str">
        <f>'02. 스마트횡단보도'!C38</f>
        <v>TFR-CV2.5SQ-3C</v>
      </c>
      <c r="E39" s="93" t="s">
        <v>228</v>
      </c>
      <c r="F39" s="149">
        <f>SUMIF('02. 스마트횡단보도'!B14:B527,"일체형(감지부, 음성표출부)",'02. 스마트횡단보도'!E14:E527)</f>
        <v>18</v>
      </c>
      <c r="G39" s="110"/>
    </row>
    <row r="40" spans="1:7">
      <c r="A40" s="202"/>
      <c r="B40" s="203"/>
      <c r="C40" s="91" t="s">
        <v>229</v>
      </c>
      <c r="D40" s="91" t="str">
        <f>'02. 스마트횡단보도'!C39</f>
        <v>SUS316L 2T 300(W)*400(D)*100(H)</v>
      </c>
      <c r="E40" s="93" t="s">
        <v>228</v>
      </c>
      <c r="F40" s="149">
        <f>SUMIF('02. 스마트횡단보도'!B15:B528,"제어함체",'02. 스마트횡단보도'!E15:E528)</f>
        <v>18</v>
      </c>
      <c r="G40" s="110"/>
    </row>
    <row r="41" spans="1:7">
      <c r="A41" s="202"/>
      <c r="B41" s="203"/>
      <c r="C41" s="95" t="s">
        <v>231</v>
      </c>
      <c r="D41" s="95" t="str">
        <f>'02. 스마트횡단보도'!C40</f>
        <v>SUS316L 2T 88(W)*206(D)*480(H)</v>
      </c>
      <c r="E41" s="93" t="s">
        <v>228</v>
      </c>
      <c r="F41" s="149">
        <f>SUMIF('02. 스마트횡단보도'!B16:B529,"인체 감지 센서지지대 함체",'02. 스마트횡단보도'!E16:E529)</f>
        <v>18</v>
      </c>
      <c r="G41" s="110"/>
    </row>
    <row r="42" spans="1:7">
      <c r="A42" s="202"/>
      <c r="B42" s="203"/>
      <c r="C42" s="95" t="s">
        <v>233</v>
      </c>
      <c r="D42" s="95" t="str">
        <f>'02. 스마트횡단보도'!C41</f>
        <v>레이저 레이어 센서 감지거리 20M</v>
      </c>
      <c r="E42" s="93" t="s">
        <v>228</v>
      </c>
      <c r="F42" s="149">
        <f>SUMIF('02. 스마트횡단보도'!B17:B530,"인체 감지 센서 (지주부착형식)",'02. 스마트횡단보도'!E17:E530)</f>
        <v>18</v>
      </c>
      <c r="G42" s="110"/>
    </row>
    <row r="43" spans="1:7">
      <c r="A43" s="202"/>
      <c r="B43" s="203"/>
      <c r="C43" s="95" t="s">
        <v>235</v>
      </c>
      <c r="D43" s="95" t="str">
        <f>'02. 스마트횡단보도'!C42</f>
        <v>8ohm 30W/FR-100B09</v>
      </c>
      <c r="E43" s="93" t="s">
        <v>228</v>
      </c>
      <c r="F43" s="149">
        <f>SUMIF('02. 스마트횡단보도'!B18:B531,"내장 스피커",'02. 스마트횡단보도'!E18:E531)</f>
        <v>18</v>
      </c>
      <c r="G43" s="110"/>
    </row>
    <row r="44" spans="1:7">
      <c r="A44" s="202"/>
      <c r="B44" s="203"/>
      <c r="C44" s="95" t="s">
        <v>237</v>
      </c>
      <c r="D44" s="95" t="str">
        <f>'02. 스마트횡단보도'!C43</f>
        <v>HLG-40H-15A, RS-75-48</v>
      </c>
      <c r="E44" s="93" t="s">
        <v>228</v>
      </c>
      <c r="F44" s="149">
        <f>SUMIF('02. 스마트횡단보도'!B19:B532,"SMPS",'02. 스마트횡단보도'!E19:E532)</f>
        <v>18</v>
      </c>
      <c r="G44" s="110"/>
    </row>
    <row r="45" spans="1:7">
      <c r="A45" s="202"/>
      <c r="B45" s="203"/>
      <c r="C45" s="95" t="s">
        <v>239</v>
      </c>
      <c r="D45" s="95" t="str">
        <f>'02. 스마트횡단보도'!C44</f>
        <v>32GRhs 20A/30mA/2.5k</v>
      </c>
      <c r="E45" s="93" t="s">
        <v>228</v>
      </c>
      <c r="F45" s="149">
        <f>SUMIF('02. 스마트횡단보도'!B20:B533,"누전 차단기",'02. 스마트횡단보도'!E20:E533)</f>
        <v>18</v>
      </c>
      <c r="G45" s="110"/>
    </row>
    <row r="46" spans="1:7">
      <c r="A46" s="202"/>
      <c r="B46" s="203"/>
      <c r="C46" s="95" t="s">
        <v>241</v>
      </c>
      <c r="D46" s="95" t="str">
        <f>'02. 스마트횡단보도'!C45</f>
        <v>2M,네크워크용</v>
      </c>
      <c r="E46" s="93" t="s">
        <v>228</v>
      </c>
      <c r="F46" s="149">
        <f>SUMIF('02. 스마트횡단보도'!B21:B534,"AI카메라",'02. 스마트횡단보도'!E21:E534)</f>
        <v>18</v>
      </c>
      <c r="G46" s="110"/>
    </row>
    <row r="47" spans="1:7">
      <c r="A47" s="202"/>
      <c r="B47" s="203" t="s">
        <v>1135</v>
      </c>
      <c r="C47" s="95" t="s">
        <v>1117</v>
      </c>
      <c r="D47" s="95" t="s">
        <v>1118</v>
      </c>
      <c r="E47" s="93" t="s">
        <v>186</v>
      </c>
      <c r="F47" s="149">
        <f>SUMIF('02. 스마트횡단보도'!B22:B535,"레이더일체형 뵬렛카메라",'02. 스마트횡단보도'!E22:E535)</f>
        <v>16</v>
      </c>
      <c r="G47" s="110"/>
    </row>
    <row r="48" spans="1:7">
      <c r="A48" s="202"/>
      <c r="B48" s="203"/>
      <c r="C48" s="95" t="s">
        <v>1119</v>
      </c>
      <c r="D48" s="95" t="s">
        <v>1120</v>
      </c>
      <c r="E48" s="93" t="s">
        <v>186</v>
      </c>
      <c r="F48" s="149">
        <f>SUMIF('02. 스마트횡단보도'!B23:B536,"과속 및 정지선 제어기",'02. 스마트횡단보도'!E23:E536)</f>
        <v>16</v>
      </c>
      <c r="G48" s="110"/>
    </row>
    <row r="49" spans="1:7">
      <c r="A49" s="202"/>
      <c r="B49" s="203"/>
      <c r="C49" s="95" t="s">
        <v>1121</v>
      </c>
      <c r="D49" s="95" t="s">
        <v>1122</v>
      </c>
      <c r="E49" s="93" t="s">
        <v>186</v>
      </c>
      <c r="F49" s="149">
        <f>SUMIF('02. 스마트횡단보도'!B24:B537,"운전자용 안내전광판",'02. 스마트횡단보도'!E24:E537)</f>
        <v>16</v>
      </c>
      <c r="G49" s="110"/>
    </row>
    <row r="50" spans="1:7">
      <c r="A50" s="202"/>
      <c r="B50" s="203"/>
      <c r="C50" s="92" t="s">
        <v>258</v>
      </c>
      <c r="D50" s="95" t="str">
        <f>'02. 스마트횡단보도'!C57</f>
        <v>객체인식(차량)카메라 고정 브라켓</v>
      </c>
      <c r="E50" s="93" t="s">
        <v>186</v>
      </c>
      <c r="F50" s="149">
        <f>SUMIF('02. 스마트횡단보도'!B23:B536,"브라켓 설치",'02. 스마트횡단보도'!E23:E536)</f>
        <v>16</v>
      </c>
      <c r="G50" s="110"/>
    </row>
    <row r="51" spans="1:7" ht="8.4499999999999993" customHeight="1">
      <c r="A51" s="110"/>
      <c r="B51" s="110"/>
      <c r="C51" s="110"/>
      <c r="D51" s="110"/>
      <c r="E51" s="110"/>
      <c r="F51" s="149"/>
      <c r="G51" s="110"/>
    </row>
    <row r="52" spans="1:7">
      <c r="A52" s="195">
        <v>3</v>
      </c>
      <c r="B52" s="196"/>
      <c r="C52" s="115" t="s">
        <v>1090</v>
      </c>
      <c r="D52" s="110"/>
      <c r="E52" s="110"/>
      <c r="F52" s="149"/>
      <c r="G52" s="110"/>
    </row>
    <row r="53" spans="1:7">
      <c r="A53" s="197"/>
      <c r="B53" s="198"/>
      <c r="C53" s="113" t="s">
        <v>1088</v>
      </c>
      <c r="D53" s="114"/>
      <c r="E53" s="114"/>
      <c r="F53" s="150"/>
      <c r="G53" s="114"/>
    </row>
    <row r="54" spans="1:7">
      <c r="A54" s="197"/>
      <c r="B54" s="198"/>
      <c r="C54" s="52" t="s">
        <v>285</v>
      </c>
      <c r="D54" s="52" t="str">
        <f>'03. 스마트 폴'!D6</f>
        <v>2메가 픽셀, 1/2" CMOS Scan, 광학 4배줌</v>
      </c>
      <c r="E54" s="104" t="s">
        <v>186</v>
      </c>
      <c r="F54" s="149">
        <f>SUMIF('03. 스마트 폴'!C4:C878,"보안용카메라",'03. 스마트 폴'!F4:F878)</f>
        <v>51</v>
      </c>
      <c r="G54" s="110"/>
    </row>
    <row r="55" spans="1:7">
      <c r="A55" s="197"/>
      <c r="B55" s="198"/>
      <c r="C55" s="103" t="s">
        <v>1100</v>
      </c>
      <c r="D55" s="52" t="str">
        <f>'03. 스마트 폴'!D9</f>
        <v>2중형 양문 함체, 상태확인용 투명창</v>
      </c>
      <c r="E55" s="104" t="s">
        <v>181</v>
      </c>
      <c r="F55" s="149">
        <f>SUMIF('03. 스마트 폴'!C4:C878,"스마트폴-1",'03. 스마트 폴'!F4:F878)</f>
        <v>1</v>
      </c>
      <c r="G55" s="110"/>
    </row>
    <row r="56" spans="1:7">
      <c r="A56" s="197"/>
      <c r="B56" s="198"/>
      <c r="C56" s="103" t="s">
        <v>1101</v>
      </c>
      <c r="D56" s="52" t="str">
        <f>'03. 스마트 폴'!D10</f>
        <v>POE 8포트 + SFP 2슬롯 L2 매니지먼트 광 허브</v>
      </c>
      <c r="E56" s="104" t="s">
        <v>181</v>
      </c>
      <c r="F56" s="149">
        <f>SUMIF('03. 스마트 폴'!C4:C878,"스마트폴-2",'03. 스마트 폴'!F4:F878)</f>
        <v>1</v>
      </c>
      <c r="G56" s="110"/>
    </row>
    <row r="57" spans="1:7">
      <c r="A57" s="197"/>
      <c r="B57" s="198"/>
      <c r="C57" s="52" t="s">
        <v>289</v>
      </c>
      <c r="D57" s="52" t="str">
        <f>'03. 스마트 폴'!D11</f>
        <v>LED모듈(192*192) 2단 5열, W1060 H484 D140</v>
      </c>
      <c r="E57" s="104" t="s">
        <v>181</v>
      </c>
      <c r="F57" s="149">
        <f>SUMIF('03. 스마트 폴'!C9:C882,"스마트함체",'03. 스마트 폴'!F9:F882)</f>
        <v>25</v>
      </c>
      <c r="G57" s="110"/>
    </row>
    <row r="58" spans="1:7">
      <c r="A58" s="197"/>
      <c r="B58" s="198"/>
      <c r="C58" s="52" t="s">
        <v>292</v>
      </c>
      <c r="D58" s="52" t="str">
        <f>'03. 스마트 폴'!D12</f>
        <v xml:space="preserve">프로젝터 방식, 해상도 854 x 480, LED 36W
</v>
      </c>
      <c r="E58" s="104" t="s">
        <v>186</v>
      </c>
      <c r="F58" s="149">
        <f>SUMIF('03. 스마트 폴'!C10:C883,"네트워크스위치",'03. 스마트 폴'!F10:F883)</f>
        <v>25</v>
      </c>
      <c r="G58" s="110"/>
    </row>
    <row r="59" spans="1:7">
      <c r="A59" s="197"/>
      <c r="B59" s="198"/>
      <c r="C59" s="52" t="s">
        <v>295</v>
      </c>
      <c r="D59" s="52" t="str">
        <f>'03. 스마트 폴'!D13</f>
        <v>1.2T, 304 SUS, 분체 도색, 마이크내장</v>
      </c>
      <c r="E59" s="104" t="s">
        <v>181</v>
      </c>
      <c r="F59" s="149">
        <f>SUMIF('03. 스마트 폴'!C11:C884,"정보제공스크린",'03. 스마트 폴'!F11:F884)</f>
        <v>2</v>
      </c>
      <c r="G59" s="110"/>
    </row>
    <row r="60" spans="1:7">
      <c r="A60" s="197"/>
      <c r="B60" s="198"/>
      <c r="C60" s="52" t="s">
        <v>298</v>
      </c>
      <c r="D60" s="52" t="str">
        <f>'03. 스마트 폴'!D14</f>
        <v>VOIP 비상벨 단말기</v>
      </c>
      <c r="E60" s="104" t="s">
        <v>181</v>
      </c>
      <c r="F60" s="149">
        <f>SUMIF('03. 스마트 폴'!C12:C885,"바닥로고라이트",'03. 스마트 폴'!F12:F885)</f>
        <v>2</v>
      </c>
      <c r="G60" s="110"/>
    </row>
    <row r="61" spans="1:7">
      <c r="A61" s="197"/>
      <c r="B61" s="198"/>
      <c r="C61" s="52" t="s">
        <v>301</v>
      </c>
      <c r="D61" s="52" t="str">
        <f>'03. 스마트 폴'!D15</f>
        <v>컬럼스피커 / 10w</v>
      </c>
      <c r="E61" s="104" t="s">
        <v>186</v>
      </c>
      <c r="F61" s="149">
        <f>SUMIF('03. 스마트 폴'!C13:C886,"비상벨",'03. 스마트 폴'!F13:F886)</f>
        <v>21</v>
      </c>
      <c r="G61" s="110"/>
    </row>
    <row r="62" spans="1:7">
      <c r="A62" s="197"/>
      <c r="B62" s="198"/>
      <c r="C62" s="52" t="s">
        <v>304</v>
      </c>
      <c r="D62" s="52" t="str">
        <f>'03. 스마트 폴'!D16</f>
        <v>UTP CAT.5E / 4Pr</v>
      </c>
      <c r="E62" s="104" t="s">
        <v>186</v>
      </c>
      <c r="F62" s="149">
        <f>SUMIF('03. 스마트 폴'!C14:C887,"IP방송단말기",'03. 스마트 폴'!F14:F887)</f>
        <v>21</v>
      </c>
      <c r="G62" s="110"/>
    </row>
    <row r="63" spans="1:7">
      <c r="A63" s="197"/>
      <c r="B63" s="198"/>
      <c r="C63" s="52" t="s">
        <v>307</v>
      </c>
      <c r="D63" s="52" t="str">
        <f>'03. 스마트 폴'!D17</f>
        <v>1.27㎟ / 50심 / 0.18A</v>
      </c>
      <c r="E63" s="104" t="s">
        <v>186</v>
      </c>
      <c r="F63" s="149">
        <f>SUMIF('03. 스마트 폴'!C15:C888,"스피커",'03. 스마트 폴'!F15:F888)</f>
        <v>42</v>
      </c>
      <c r="G63" s="110"/>
    </row>
    <row r="64" spans="1:7">
      <c r="A64" s="197"/>
      <c r="B64" s="198"/>
      <c r="C64" s="103" t="s">
        <v>1102</v>
      </c>
      <c r="D64" s="52" t="str">
        <f>'03. 스마트 폴'!D28</f>
        <v>SUS, Φ76*2M*2T</v>
      </c>
      <c r="E64" s="104" t="s">
        <v>181</v>
      </c>
      <c r="F64" s="149">
        <f>SUMIF('03. 스마트 폴'!C16:C889,"암대-1",'03. 스마트 폴'!F16:F889)</f>
        <v>2</v>
      </c>
      <c r="G64" s="110"/>
    </row>
    <row r="65" spans="1:7">
      <c r="A65" s="197"/>
      <c r="B65" s="198"/>
      <c r="C65" s="103" t="s">
        <v>1103</v>
      </c>
      <c r="D65" s="52" t="str">
        <f>'03. 스마트 폴'!D29</f>
        <v>SUS, Φ76*3M*2T</v>
      </c>
      <c r="E65" s="104" t="s">
        <v>181</v>
      </c>
      <c r="F65" s="149">
        <f>SUMIF('03. 스마트 폴'!C17:C890,"암대-2",'03. 스마트 폴'!F17:F890)</f>
        <v>3</v>
      </c>
      <c r="G65" s="110"/>
    </row>
    <row r="66" spans="1:7">
      <c r="A66" s="197"/>
      <c r="B66" s="198"/>
      <c r="C66" s="103" t="s">
        <v>1104</v>
      </c>
      <c r="D66" s="52" t="str">
        <f>'03. 스마트 폴'!D30</f>
        <v>SUS, Φ76*5M*2T</v>
      </c>
      <c r="E66" s="104" t="s">
        <v>181</v>
      </c>
      <c r="F66" s="149">
        <f>SUMIF('03. 스마트 폴'!C18:C891,"암대-3",'03. 스마트 폴'!F18:F891)</f>
        <v>21</v>
      </c>
      <c r="G66" s="110"/>
    </row>
    <row r="67" spans="1:7">
      <c r="A67" s="197"/>
      <c r="B67" s="198"/>
      <c r="C67" s="103" t="s">
        <v>1105</v>
      </c>
      <c r="D67" s="52" t="str">
        <f>'03. 스마트 폴'!D31</f>
        <v>600 * 180 * 양면고휘도, 일반형</v>
      </c>
      <c r="E67" s="104" t="s">
        <v>181</v>
      </c>
      <c r="F67" s="149">
        <f>SUMIF('03. 스마트 폴'!C19:C892,"암대-4",'03. 스마트 폴'!F19:F892)</f>
        <v>2</v>
      </c>
      <c r="G67" s="110"/>
    </row>
    <row r="68" spans="1:7">
      <c r="A68" s="197"/>
      <c r="B68" s="198"/>
      <c r="C68" s="103" t="s">
        <v>1106</v>
      </c>
      <c r="D68" s="52" t="str">
        <f>'03. 스마트 폴'!D32</f>
        <v>600 * 180 * 양면고휘도, 신호등용</v>
      </c>
      <c r="E68" s="104" t="s">
        <v>181</v>
      </c>
      <c r="F68" s="149">
        <f>SUMIF('03. 스마트 폴'!C20:C893,"암대-5",'03. 스마트 폴'!F20:F893)</f>
        <v>1</v>
      </c>
      <c r="G68" s="110"/>
    </row>
    <row r="69" spans="1:7">
      <c r="A69" s="197"/>
      <c r="B69" s="198"/>
      <c r="C69" s="103" t="s">
        <v>1107</v>
      </c>
      <c r="D69" s="52" t="str">
        <f>'03. 스마트 폴'!D33</f>
        <v>SUS, 130*140*130, 일반형</v>
      </c>
      <c r="E69" s="104" t="s">
        <v>186</v>
      </c>
      <c r="F69" s="149">
        <f>SUMIF('03. 스마트 폴'!C21:C894,"안내판-1",'03. 스마트 폴'!F21:F894)</f>
        <v>28</v>
      </c>
      <c r="G69" s="110"/>
    </row>
    <row r="70" spans="1:7">
      <c r="A70" s="197"/>
      <c r="B70" s="198"/>
      <c r="C70" s="103" t="s">
        <v>1108</v>
      </c>
      <c r="D70" s="52" t="str">
        <f>'03. 스마트 폴'!D34</f>
        <v>SUS, 130*140*130, 신호등형</v>
      </c>
      <c r="E70" s="104" t="s">
        <v>186</v>
      </c>
      <c r="F70" s="149">
        <f>SUMIF('03. 스마트 폴'!C22:C895,"안내판-2",'03. 스마트 폴'!F22:F895)</f>
        <v>2</v>
      </c>
      <c r="G70" s="110"/>
    </row>
    <row r="71" spans="1:7">
      <c r="A71" s="197"/>
      <c r="B71" s="198"/>
      <c r="C71" s="103" t="s">
        <v>1109</v>
      </c>
      <c r="D71" s="52" t="str">
        <f>'03. 스마트 폴'!D35</f>
        <v>표준형 / 20A</v>
      </c>
      <c r="E71" s="104" t="s">
        <v>186</v>
      </c>
      <c r="F71" s="149">
        <f>SUMIF('03. 스마트 폴'!C23:C896,"풀박스-1",'03. 스마트 폴'!F23:F896)</f>
        <v>27</v>
      </c>
      <c r="G71" s="110"/>
    </row>
    <row r="72" spans="1:7">
      <c r="A72" s="197"/>
      <c r="B72" s="198"/>
      <c r="C72" s="103" t="s">
        <v>1110</v>
      </c>
      <c r="D72" s="52" t="str">
        <f>'03. 스마트 폴'!D36</f>
        <v>일반형 / 20A</v>
      </c>
      <c r="E72" s="104" t="s">
        <v>186</v>
      </c>
      <c r="F72" s="149">
        <f>SUMIF('03. 스마트 폴'!C24:C897,"풀박스-2",'03. 스마트 폴'!F24:F897)</f>
        <v>3</v>
      </c>
      <c r="G72" s="110"/>
    </row>
    <row r="73" spans="1:7">
      <c r="A73" s="197"/>
      <c r="B73" s="198"/>
      <c r="C73" s="52" t="s">
        <v>357</v>
      </c>
      <c r="D73" s="52" t="str">
        <f>'03. 스마트 폴'!D37</f>
        <v>전원보호용 / 40kA</v>
      </c>
      <c r="E73" s="104" t="s">
        <v>186</v>
      </c>
      <c r="F73" s="149">
        <f>SUMIF('03. 스마트 폴'!C25:C898,"배선용 차단기",'03. 스마트 폴'!F25:F898)</f>
        <v>25</v>
      </c>
      <c r="G73" s="110"/>
    </row>
    <row r="74" spans="1:7">
      <c r="A74" s="197"/>
      <c r="B74" s="198"/>
      <c r="C74" s="52" t="s">
        <v>239</v>
      </c>
      <c r="D74" s="52" t="str">
        <f>'03. 스마트 폴'!D38</f>
        <v>220V / 2구</v>
      </c>
      <c r="E74" s="104" t="s">
        <v>186</v>
      </c>
      <c r="F74" s="149">
        <f>SUMIF('03. 스마트 폴'!C26:C899,"누전 차단기",'03. 스마트 폴'!F26:F899)</f>
        <v>25</v>
      </c>
      <c r="G74" s="110"/>
    </row>
    <row r="75" spans="1:7">
      <c r="A75" s="197"/>
      <c r="B75" s="198"/>
      <c r="C75" s="52" t="s">
        <v>361</v>
      </c>
      <c r="D75" s="52" t="str">
        <f>'03. 스마트 폴'!D39</f>
        <v>세양빌</v>
      </c>
      <c r="E75" s="104" t="s">
        <v>186</v>
      </c>
      <c r="F75" s="149">
        <f>SUMIF('03. 스마트 폴'!C27:C900,"서지 흡수기",'03. 스마트 폴'!F27:F900)</f>
        <v>25</v>
      </c>
      <c r="G75" s="110"/>
    </row>
    <row r="76" spans="1:7">
      <c r="A76" s="199"/>
      <c r="B76" s="200"/>
      <c r="C76" s="52" t="s">
        <v>363</v>
      </c>
      <c r="D76" s="52">
        <f>'03. 스마트 폴'!D40</f>
        <v>0</v>
      </c>
      <c r="E76" s="104" t="s">
        <v>186</v>
      </c>
      <c r="F76" s="149">
        <f>SUMIF('03. 스마트 폴'!C28:C901,"콘센트",'03. 스마트 폴'!F28:F901)</f>
        <v>25</v>
      </c>
      <c r="G76" s="110"/>
    </row>
    <row r="77" spans="1:7" ht="8.4499999999999993" customHeight="1">
      <c r="A77" s="110"/>
      <c r="B77" s="110"/>
      <c r="C77" s="110"/>
      <c r="D77" s="110"/>
      <c r="E77" s="110"/>
      <c r="F77" s="149"/>
      <c r="G77" s="110"/>
    </row>
    <row r="78" spans="1:7">
      <c r="A78" s="195">
        <v>4</v>
      </c>
      <c r="B78" s="196"/>
      <c r="C78" s="115" t="s">
        <v>1091</v>
      </c>
      <c r="D78" s="110"/>
      <c r="E78" s="110"/>
      <c r="F78" s="149"/>
      <c r="G78" s="110"/>
    </row>
    <row r="79" spans="1:7">
      <c r="A79" s="197"/>
      <c r="B79" s="198"/>
      <c r="C79" s="113" t="s">
        <v>1088</v>
      </c>
      <c r="D79" s="114"/>
      <c r="E79" s="114"/>
      <c r="F79" s="150"/>
      <c r="G79" s="114"/>
    </row>
    <row r="80" spans="1:7">
      <c r="A80" s="197"/>
      <c r="B80" s="198"/>
      <c r="C80" s="52" t="s">
        <v>1092</v>
      </c>
      <c r="D80" s="110"/>
      <c r="E80" s="104" t="s">
        <v>186</v>
      </c>
      <c r="F80" s="149">
        <f>'04. 스마트음식물처리기'!C6</f>
        <v>0</v>
      </c>
      <c r="G80" s="110"/>
    </row>
    <row r="81" spans="1:7">
      <c r="A81" s="197"/>
      <c r="B81" s="198"/>
      <c r="C81" s="52" t="s">
        <v>1093</v>
      </c>
      <c r="D81" s="52" t="s">
        <v>1099</v>
      </c>
      <c r="E81" s="104" t="s">
        <v>186</v>
      </c>
      <c r="F81" s="149">
        <f>'04. 스마트음식물처리기'!D6</f>
        <v>4</v>
      </c>
      <c r="G81" s="110"/>
    </row>
    <row r="82" spans="1:7">
      <c r="A82" s="199"/>
      <c r="B82" s="200"/>
      <c r="C82" s="52" t="s">
        <v>1136</v>
      </c>
      <c r="D82" s="151" t="s">
        <v>1137</v>
      </c>
      <c r="E82" s="104" t="s">
        <v>186</v>
      </c>
      <c r="F82" s="149" t="str">
        <f>'04. 스마트음식물처리기'!E6</f>
        <v>개소</v>
      </c>
      <c r="G82" s="110"/>
    </row>
    <row r="83" spans="1:7" ht="8.4499999999999993" customHeight="1">
      <c r="A83" s="110"/>
      <c r="B83" s="110"/>
      <c r="C83" s="110"/>
      <c r="D83" s="52"/>
      <c r="E83" s="110"/>
      <c r="F83" s="149"/>
      <c r="G83" s="110"/>
    </row>
    <row r="84" spans="1:7">
      <c r="A84" s="195">
        <v>5</v>
      </c>
      <c r="B84" s="196"/>
      <c r="C84" s="115" t="s">
        <v>1094</v>
      </c>
      <c r="D84" s="52"/>
      <c r="E84" s="110"/>
      <c r="F84" s="149"/>
      <c r="G84" s="110"/>
    </row>
    <row r="85" spans="1:7">
      <c r="A85" s="197"/>
      <c r="B85" s="198"/>
      <c r="C85" s="52" t="s">
        <v>1068</v>
      </c>
      <c r="D85" s="52" t="e">
        <f>'05. 센터시스템'!#REF!</f>
        <v>#REF!</v>
      </c>
      <c r="E85" s="57" t="s">
        <v>109</v>
      </c>
      <c r="F85" s="149">
        <f>SUMIF('05. 센터시스템'!C4:C12,"통합관리 서버(저장,관리)",'05. 센터시스템'!F4:F12)</f>
        <v>1</v>
      </c>
      <c r="G85" s="110"/>
    </row>
    <row r="86" spans="1:7">
      <c r="A86" s="197"/>
      <c r="B86" s="198"/>
      <c r="C86" s="52" t="s">
        <v>1070</v>
      </c>
      <c r="D86" s="52" t="e">
        <f>'05. 센터시스템'!#REF!</f>
        <v>#REF!</v>
      </c>
      <c r="E86" s="57" t="s">
        <v>109</v>
      </c>
      <c r="F86" s="149">
        <f>SUMIF('05. 센터시스템'!C5:C13,"통합관리 서버(수집,연계)",'05. 센터시스템'!F5:F13)</f>
        <v>1</v>
      </c>
      <c r="G86" s="110"/>
    </row>
    <row r="87" spans="1:7">
      <c r="A87" s="197"/>
      <c r="B87" s="198"/>
      <c r="C87" s="52" t="s">
        <v>1071</v>
      </c>
      <c r="D87" s="52" t="e">
        <f>'05. 센터시스템'!#REF!</f>
        <v>#REF!</v>
      </c>
      <c r="E87" s="60" t="s">
        <v>109</v>
      </c>
      <c r="F87" s="149">
        <f>SUMIF('05. 센터시스템'!C6:C13,"저장분배 가상화서버",'05. 센터시스템'!F6:F13)</f>
        <v>1</v>
      </c>
      <c r="G87" s="110"/>
    </row>
    <row r="88" spans="1:7">
      <c r="A88" s="197"/>
      <c r="B88" s="198"/>
      <c r="C88" s="52" t="s">
        <v>1073</v>
      </c>
      <c r="D88" s="52" t="e">
        <f>'05. 센터시스템'!#REF!</f>
        <v>#REF!</v>
      </c>
      <c r="E88" s="57" t="s">
        <v>109</v>
      </c>
      <c r="F88" s="149">
        <f>SUMIF('05. 센터시스템'!C7:C13,"저장분배 가상화서버 솔루션",'05. 센터시스템'!F7:F13)</f>
        <v>2</v>
      </c>
      <c r="G88" s="110"/>
    </row>
    <row r="89" spans="1:7">
      <c r="A89" s="197"/>
      <c r="B89" s="198"/>
      <c r="C89" s="52" t="s">
        <v>1074</v>
      </c>
      <c r="D89" s="52" t="e">
        <f>'05. 센터시스템'!#REF!</f>
        <v>#REF!</v>
      </c>
      <c r="E89" s="60" t="s">
        <v>109</v>
      </c>
      <c r="F89" s="149">
        <f>SUMIF('05. 센터시스템'!C8:C13,"영상저장용 확장 스토리지",'05. 센터시스템'!F8:F13)</f>
        <v>1</v>
      </c>
      <c r="G89" s="110"/>
    </row>
    <row r="90" spans="1:7">
      <c r="A90" s="197"/>
      <c r="B90" s="198"/>
      <c r="C90" s="61" t="s">
        <v>1075</v>
      </c>
      <c r="D90" s="52" t="e">
        <f>'05. 센터시스템'!#REF!</f>
        <v>#REF!</v>
      </c>
      <c r="E90" s="57" t="s">
        <v>109</v>
      </c>
      <c r="F90" s="149">
        <f>SUMIF('05. 센터시스템'!C9:C13,"통합관리 SW 패키지",'05. 센터시스템'!F9:F13)</f>
        <v>1</v>
      </c>
      <c r="G90" s="110"/>
    </row>
    <row r="91" spans="1:7">
      <c r="A91" s="199"/>
      <c r="B91" s="200"/>
      <c r="C91" s="52" t="s">
        <v>1077</v>
      </c>
      <c r="D91" s="52" t="e">
        <f>'05. 센터시스템'!#REF!</f>
        <v>#REF!</v>
      </c>
      <c r="E91" s="57" t="s">
        <v>109</v>
      </c>
      <c r="F91" s="149">
        <f>SUMIF('05. 센터시스템'!C10:C13,"스마트버스정류장 운영서버",'05. 센터시스템'!F10:F13)</f>
        <v>1</v>
      </c>
      <c r="G91" s="110"/>
    </row>
    <row r="92" spans="1:7">
      <c r="A92" s="110"/>
      <c r="B92" s="110"/>
      <c r="C92" s="110"/>
      <c r="D92" s="110"/>
      <c r="E92" s="110"/>
      <c r="F92" s="149"/>
      <c r="G92" s="110"/>
    </row>
  </sheetData>
  <mergeCells count="11">
    <mergeCell ref="A52:B76"/>
    <mergeCell ref="A84:B91"/>
    <mergeCell ref="A1:G1"/>
    <mergeCell ref="A3:B25"/>
    <mergeCell ref="B29:B35"/>
    <mergeCell ref="B39:B46"/>
    <mergeCell ref="B47:B50"/>
    <mergeCell ref="B36:B38"/>
    <mergeCell ref="A2:C2"/>
    <mergeCell ref="A27:A50"/>
    <mergeCell ref="A78:B82"/>
  </mergeCells>
  <phoneticPr fontId="4" type="noConversion"/>
  <conditionalFormatting sqref="C29:C32">
    <cfRule type="cellIs" dxfId="111" priority="16" operator="equal">
      <formula>0</formula>
    </cfRule>
  </conditionalFormatting>
  <conditionalFormatting sqref="C41:C46">
    <cfRule type="cellIs" dxfId="110" priority="13" operator="equal">
      <formula>0</formula>
    </cfRule>
  </conditionalFormatting>
  <conditionalFormatting sqref="C50">
    <cfRule type="cellIs" dxfId="109" priority="12" operator="equal">
      <formula>0</formula>
    </cfRule>
  </conditionalFormatting>
  <conditionalFormatting sqref="C33:D40">
    <cfRule type="cellIs" dxfId="108" priority="11" operator="equal">
      <formula>0</formula>
    </cfRule>
  </conditionalFormatting>
  <conditionalFormatting sqref="D29:D32">
    <cfRule type="cellIs" dxfId="107" priority="10" operator="equal">
      <formula>0</formula>
    </cfRule>
  </conditionalFormatting>
  <conditionalFormatting sqref="B29 B36 B39 B47:B49">
    <cfRule type="cellIs" dxfId="106" priority="9" operator="equal">
      <formula>0</formula>
    </cfRule>
  </conditionalFormatting>
  <conditionalFormatting sqref="D41:D46 D50">
    <cfRule type="cellIs" dxfId="105" priority="8" operator="equal">
      <formula>0</formula>
    </cfRule>
  </conditionalFormatting>
  <conditionalFormatting sqref="E29:E33">
    <cfRule type="cellIs" dxfId="104" priority="7" operator="equal">
      <formula>0</formula>
    </cfRule>
  </conditionalFormatting>
  <conditionalFormatting sqref="E34:E35">
    <cfRule type="cellIs" dxfId="103" priority="6" operator="equal">
      <formula>0</formula>
    </cfRule>
  </conditionalFormatting>
  <conditionalFormatting sqref="E36:E38">
    <cfRule type="cellIs" dxfId="102" priority="5" operator="equal">
      <formula>0</formula>
    </cfRule>
  </conditionalFormatting>
  <conditionalFormatting sqref="E39:E46">
    <cfRule type="cellIs" dxfId="101" priority="4" operator="equal">
      <formula>0</formula>
    </cfRule>
  </conditionalFormatting>
  <conditionalFormatting sqref="E47:E50">
    <cfRule type="cellIs" dxfId="100" priority="3" operator="equal">
      <formula>0</formula>
    </cfRule>
  </conditionalFormatting>
  <conditionalFormatting sqref="C47:D49">
    <cfRule type="cellIs" dxfId="99" priority="1" operator="equal">
      <formula>0</formula>
    </cfRule>
  </conditionalFormatting>
  <pageMargins left="0.7" right="0.7" top="0.75" bottom="0.75" header="0.3" footer="0.3"/>
  <pageSetup paperSize="8" orientation="landscape" r:id="rId1"/>
  <rowBreaks count="2" manualBreakCount="2">
    <brk id="40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794"/>
  <sheetViews>
    <sheetView view="pageBreakPreview" zoomScale="90" zoomScaleNormal="100" zoomScaleSheetLayoutView="90" workbookViewId="0">
      <selection activeCell="K17" sqref="K17"/>
    </sheetView>
  </sheetViews>
  <sheetFormatPr defaultColWidth="8" defaultRowHeight="13.5"/>
  <cols>
    <col min="1" max="1" width="8" style="2"/>
    <col min="2" max="2" width="5.75" style="2" customWidth="1"/>
    <col min="3" max="3" width="37.75" style="47" customWidth="1"/>
    <col min="4" max="4" width="13.75" style="48" customWidth="1"/>
    <col min="5" max="5" width="5.75" style="49" customWidth="1"/>
    <col min="6" max="6" width="12.25" style="50" bestFit="1" customWidth="1"/>
    <col min="7" max="7" width="10.25" style="50" bestFit="1" customWidth="1"/>
    <col min="8" max="8" width="6.75" style="51" bestFit="1" customWidth="1"/>
    <col min="9" max="9" width="19.625" style="2" bestFit="1" customWidth="1"/>
    <col min="10" max="10" width="10.25" style="2" customWidth="1"/>
    <col min="11" max="16384" width="8" style="2"/>
  </cols>
  <sheetData>
    <row r="1" spans="1:8" s="1" customFormat="1" ht="30.6" customHeight="1">
      <c r="B1" s="206" t="s">
        <v>1320</v>
      </c>
      <c r="C1" s="206"/>
      <c r="D1" s="206"/>
      <c r="E1" s="206"/>
      <c r="F1" s="206"/>
      <c r="G1" s="206"/>
      <c r="H1" s="206"/>
    </row>
    <row r="2" spans="1:8" ht="15" customHeight="1">
      <c r="B2" s="3" t="s">
        <v>0</v>
      </c>
      <c r="C2" s="3"/>
      <c r="D2" s="3"/>
      <c r="E2" s="3"/>
      <c r="F2" s="3"/>
      <c r="G2" s="3"/>
      <c r="H2" s="3"/>
    </row>
    <row r="3" spans="1:8" s="10" customFormat="1" ht="26.25" customHeight="1">
      <c r="A3" s="75"/>
      <c r="B3" s="4" t="s">
        <v>1</v>
      </c>
      <c r="C3" s="5" t="s">
        <v>2</v>
      </c>
      <c r="D3" s="6" t="s">
        <v>3</v>
      </c>
      <c r="E3" s="7" t="s">
        <v>4</v>
      </c>
      <c r="F3" s="8" t="s">
        <v>5</v>
      </c>
      <c r="G3" s="8" t="s">
        <v>6</v>
      </c>
      <c r="H3" s="9" t="s">
        <v>7</v>
      </c>
    </row>
    <row r="4" spans="1:8" s="17" customFormat="1" ht="20.100000000000001" customHeight="1">
      <c r="A4" s="76">
        <v>1</v>
      </c>
      <c r="B4" s="63" t="s">
        <v>8</v>
      </c>
      <c r="C4" s="64" t="s">
        <v>9</v>
      </c>
      <c r="D4" s="65" t="s">
        <v>1303</v>
      </c>
      <c r="E4" s="78" t="s">
        <v>10</v>
      </c>
      <c r="F4" s="79">
        <v>1</v>
      </c>
      <c r="G4" s="80"/>
      <c r="H4" s="81"/>
    </row>
    <row r="5" spans="1:8" s="24" customFormat="1" ht="20.100000000000001" customHeight="1">
      <c r="B5" s="18" t="s">
        <v>11</v>
      </c>
      <c r="C5" s="19" t="s">
        <v>12</v>
      </c>
      <c r="D5" s="20"/>
      <c r="E5" s="21"/>
      <c r="F5" s="22"/>
      <c r="G5" s="23"/>
      <c r="H5" s="87"/>
    </row>
    <row r="6" spans="1:8" s="31" customFormat="1" ht="20.100000000000001" customHeight="1">
      <c r="B6" s="25" t="s">
        <v>13</v>
      </c>
      <c r="C6" s="26" t="s">
        <v>14</v>
      </c>
      <c r="D6" s="27" t="s">
        <v>15</v>
      </c>
      <c r="E6" s="28" t="s">
        <v>16</v>
      </c>
      <c r="F6" s="29">
        <v>1.0718782499999999</v>
      </c>
      <c r="G6" s="30">
        <v>1.0718782499999999</v>
      </c>
      <c r="H6" s="88"/>
    </row>
    <row r="7" spans="1:8" s="31" customFormat="1" ht="20.100000000000001" customHeight="1">
      <c r="B7" s="25" t="s">
        <v>17</v>
      </c>
      <c r="C7" s="26" t="s">
        <v>18</v>
      </c>
      <c r="D7" s="32" t="s">
        <v>19</v>
      </c>
      <c r="E7" s="33" t="s">
        <v>20</v>
      </c>
      <c r="F7" s="29">
        <v>1.5271999999999999</v>
      </c>
      <c r="G7" s="30">
        <v>1.5271999999999999</v>
      </c>
      <c r="H7" s="88"/>
    </row>
    <row r="8" spans="1:8" s="31" customFormat="1" ht="20.100000000000001" customHeight="1">
      <c r="B8" s="25" t="s">
        <v>21</v>
      </c>
      <c r="C8" s="26" t="s">
        <v>22</v>
      </c>
      <c r="D8" s="32"/>
      <c r="E8" s="28" t="s">
        <v>23</v>
      </c>
      <c r="F8" s="29">
        <v>0</v>
      </c>
      <c r="G8" s="30">
        <v>0</v>
      </c>
      <c r="H8" s="88"/>
    </row>
    <row r="9" spans="1:8" s="31" customFormat="1" ht="20.100000000000001" customHeight="1">
      <c r="B9" s="25" t="s">
        <v>24</v>
      </c>
      <c r="C9" s="26" t="s">
        <v>25</v>
      </c>
      <c r="D9" s="27"/>
      <c r="E9" s="28" t="s">
        <v>23</v>
      </c>
      <c r="F9" s="29">
        <v>7.5</v>
      </c>
      <c r="G9" s="30">
        <v>7.5</v>
      </c>
      <c r="H9" s="88"/>
    </row>
    <row r="10" spans="1:8" s="31" customFormat="1" ht="20.100000000000001" customHeight="1">
      <c r="B10" s="25" t="s">
        <v>26</v>
      </c>
      <c r="C10" s="26" t="s">
        <v>27</v>
      </c>
      <c r="D10" s="32"/>
      <c r="E10" s="33" t="s">
        <v>16</v>
      </c>
      <c r="F10" s="29">
        <v>7.536000000000001E-2</v>
      </c>
      <c r="G10" s="30">
        <v>7.536000000000001E-2</v>
      </c>
      <c r="H10" s="88"/>
    </row>
    <row r="11" spans="1:8" s="24" customFormat="1" ht="20.100000000000001" customHeight="1">
      <c r="B11" s="18" t="s">
        <v>28</v>
      </c>
      <c r="C11" s="19" t="s">
        <v>29</v>
      </c>
      <c r="D11" s="20"/>
      <c r="E11" s="21"/>
      <c r="F11" s="22"/>
      <c r="G11" s="23"/>
      <c r="H11" s="87"/>
    </row>
    <row r="12" spans="1:8" s="82" customFormat="1" ht="20.100000000000001" customHeight="1">
      <c r="B12" s="34" t="s">
        <v>30</v>
      </c>
      <c r="C12" s="35" t="s">
        <v>31</v>
      </c>
      <c r="D12" s="36"/>
      <c r="E12" s="28" t="s">
        <v>32</v>
      </c>
      <c r="F12" s="29">
        <v>0.57600000000000018</v>
      </c>
      <c r="G12" s="37">
        <v>0.57600000000000018</v>
      </c>
      <c r="H12" s="74"/>
    </row>
    <row r="13" spans="1:8" s="82" customFormat="1" ht="20.100000000000001" customHeight="1">
      <c r="B13" s="34" t="s">
        <v>33</v>
      </c>
      <c r="C13" s="35" t="s">
        <v>34</v>
      </c>
      <c r="D13" s="36"/>
      <c r="E13" s="28" t="s">
        <v>32</v>
      </c>
      <c r="F13" s="29">
        <v>0.43200000000000005</v>
      </c>
      <c r="G13" s="37">
        <v>0.43200000000000005</v>
      </c>
      <c r="H13" s="74"/>
    </row>
    <row r="14" spans="1:8" s="82" customFormat="1" ht="20.100000000000001" customHeight="1">
      <c r="B14" s="34" t="s">
        <v>35</v>
      </c>
      <c r="C14" s="38" t="s">
        <v>36</v>
      </c>
      <c r="D14" s="32" t="s">
        <v>37</v>
      </c>
      <c r="E14" s="28" t="s">
        <v>32</v>
      </c>
      <c r="F14" s="29">
        <v>9</v>
      </c>
      <c r="G14" s="37">
        <v>9</v>
      </c>
      <c r="H14" s="74"/>
    </row>
    <row r="15" spans="1:8" s="31" customFormat="1" ht="20.100000000000001" customHeight="1">
      <c r="B15" s="34" t="s">
        <v>38</v>
      </c>
      <c r="C15" s="38" t="s">
        <v>39</v>
      </c>
      <c r="D15" s="32"/>
      <c r="E15" s="28" t="s">
        <v>32</v>
      </c>
      <c r="F15" s="29">
        <v>1.5271999999999999</v>
      </c>
      <c r="G15" s="30">
        <v>1.5271999999999999</v>
      </c>
      <c r="H15" s="74"/>
    </row>
    <row r="16" spans="1:8" s="24" customFormat="1" ht="20.100000000000001" customHeight="1">
      <c r="B16" s="18" t="s">
        <v>40</v>
      </c>
      <c r="C16" s="19" t="s">
        <v>41</v>
      </c>
      <c r="D16" s="20"/>
      <c r="E16" s="21"/>
      <c r="F16" s="22"/>
      <c r="G16" s="23"/>
      <c r="H16" s="87"/>
    </row>
    <row r="17" spans="2:8" s="31" customFormat="1" ht="20.100000000000001" customHeight="1">
      <c r="B17" s="34" t="s">
        <v>42</v>
      </c>
      <c r="C17" s="35" t="s">
        <v>1287</v>
      </c>
      <c r="D17" s="36"/>
      <c r="E17" s="28" t="s">
        <v>1288</v>
      </c>
      <c r="F17" s="29">
        <v>1</v>
      </c>
      <c r="G17" s="37"/>
      <c r="H17" s="74"/>
    </row>
    <row r="18" spans="2:8" s="31" customFormat="1" ht="20.100000000000001" hidden="1" customHeight="1">
      <c r="B18" s="34"/>
      <c r="C18" s="39"/>
      <c r="D18" s="40"/>
      <c r="E18" s="41"/>
      <c r="F18" s="42"/>
      <c r="G18" s="42"/>
      <c r="H18" s="89"/>
    </row>
    <row r="19" spans="2:8" s="31" customFormat="1" ht="20.100000000000001" hidden="1" customHeight="1">
      <c r="B19" s="34"/>
      <c r="C19" s="35"/>
      <c r="D19" s="36"/>
      <c r="E19" s="41"/>
      <c r="F19" s="29"/>
      <c r="G19" s="29"/>
      <c r="H19" s="88"/>
    </row>
    <row r="20" spans="2:8" s="31" customFormat="1" ht="20.100000000000001" hidden="1" customHeight="1">
      <c r="B20" s="34"/>
      <c r="C20" s="35"/>
      <c r="D20" s="36"/>
      <c r="E20" s="28"/>
      <c r="F20" s="29"/>
      <c r="G20" s="29"/>
      <c r="H20" s="88"/>
    </row>
    <row r="21" spans="2:8" s="31" customFormat="1" ht="20.100000000000001" hidden="1" customHeight="1">
      <c r="B21" s="34"/>
      <c r="C21" s="35"/>
      <c r="D21" s="36"/>
      <c r="E21" s="28"/>
      <c r="F21" s="29"/>
      <c r="G21" s="29"/>
      <c r="H21" s="88"/>
    </row>
    <row r="22" spans="2:8" s="31" customFormat="1" ht="20.100000000000001" hidden="1" customHeight="1">
      <c r="B22" s="34"/>
      <c r="C22" s="35"/>
      <c r="D22" s="36"/>
      <c r="E22" s="28"/>
      <c r="F22" s="29"/>
      <c r="G22" s="29"/>
      <c r="H22" s="88"/>
    </row>
    <row r="23" spans="2:8" s="31" customFormat="1" ht="20.100000000000001" hidden="1" customHeight="1">
      <c r="B23" s="34"/>
      <c r="C23" s="35"/>
      <c r="D23" s="36"/>
      <c r="E23" s="28"/>
      <c r="F23" s="29"/>
      <c r="G23" s="29"/>
      <c r="H23" s="88"/>
    </row>
    <row r="24" spans="2:8" s="31" customFormat="1" ht="20.100000000000001" hidden="1" customHeight="1">
      <c r="B24" s="34"/>
      <c r="C24" s="35"/>
      <c r="D24" s="36"/>
      <c r="E24" s="28"/>
      <c r="F24" s="29"/>
      <c r="G24" s="29"/>
      <c r="H24" s="88"/>
    </row>
    <row r="25" spans="2:8" s="31" customFormat="1" ht="20.100000000000001" hidden="1" customHeight="1">
      <c r="B25" s="34"/>
      <c r="C25" s="35"/>
      <c r="D25" s="36"/>
      <c r="E25" s="28"/>
      <c r="F25" s="29"/>
      <c r="G25" s="29"/>
      <c r="H25" s="88"/>
    </row>
    <row r="26" spans="2:8" s="31" customFormat="1" ht="20.100000000000001" hidden="1" customHeight="1">
      <c r="B26" s="34"/>
      <c r="C26" s="35"/>
      <c r="D26" s="36"/>
      <c r="E26" s="28"/>
      <c r="F26" s="29"/>
      <c r="G26" s="29"/>
      <c r="H26" s="88"/>
    </row>
    <row r="27" spans="2:8" s="31" customFormat="1" ht="20.100000000000001" hidden="1" customHeight="1">
      <c r="B27" s="34"/>
      <c r="C27" s="35"/>
      <c r="D27" s="36"/>
      <c r="E27" s="28"/>
      <c r="F27" s="29"/>
      <c r="G27" s="29"/>
      <c r="H27" s="88"/>
    </row>
    <row r="28" spans="2:8" s="31" customFormat="1" ht="20.100000000000001" hidden="1" customHeight="1">
      <c r="B28" s="34"/>
      <c r="C28" s="35"/>
      <c r="D28" s="36"/>
      <c r="E28" s="28"/>
      <c r="F28" s="29"/>
      <c r="G28" s="37"/>
      <c r="H28" s="74"/>
    </row>
    <row r="29" spans="2:8" s="31" customFormat="1" ht="20.100000000000001" hidden="1" customHeight="1">
      <c r="B29" s="34"/>
      <c r="C29" s="35"/>
      <c r="D29" s="36"/>
      <c r="E29" s="28"/>
      <c r="F29" s="29"/>
      <c r="G29" s="37"/>
      <c r="H29" s="74"/>
    </row>
    <row r="30" spans="2:8" s="31" customFormat="1" ht="20.100000000000001" hidden="1" customHeight="1">
      <c r="B30" s="34"/>
      <c r="C30" s="35"/>
      <c r="D30" s="36"/>
      <c r="E30" s="28"/>
      <c r="F30" s="29"/>
      <c r="G30" s="37"/>
      <c r="H30" s="74"/>
    </row>
    <row r="31" spans="2:8" s="31" customFormat="1" ht="20.100000000000001" hidden="1" customHeight="1">
      <c r="B31" s="34"/>
      <c r="C31" s="35"/>
      <c r="D31" s="36"/>
      <c r="E31" s="28"/>
      <c r="F31" s="29"/>
      <c r="G31" s="37"/>
      <c r="H31" s="74"/>
    </row>
    <row r="32" spans="2:8" s="31" customFormat="1" ht="20.100000000000001" hidden="1" customHeight="1">
      <c r="B32" s="34"/>
      <c r="C32" s="35"/>
      <c r="D32" s="36"/>
      <c r="E32" s="28"/>
      <c r="F32" s="29"/>
      <c r="G32" s="37"/>
      <c r="H32" s="74"/>
    </row>
    <row r="33" spans="2:10" s="31" customFormat="1" ht="20.100000000000001" hidden="1" customHeight="1">
      <c r="B33" s="34"/>
      <c r="C33" s="35"/>
      <c r="D33" s="36"/>
      <c r="E33" s="28"/>
      <c r="F33" s="29"/>
      <c r="G33" s="29"/>
      <c r="H33" s="88"/>
    </row>
    <row r="34" spans="2:10" s="31" customFormat="1" ht="20.100000000000001" hidden="1" customHeight="1">
      <c r="B34" s="34"/>
      <c r="C34" s="38"/>
      <c r="D34" s="43"/>
      <c r="E34" s="44"/>
      <c r="F34" s="29"/>
      <c r="G34" s="29"/>
      <c r="H34" s="88"/>
    </row>
    <row r="35" spans="2:10" s="31" customFormat="1" ht="20.100000000000001" hidden="1" customHeight="1">
      <c r="B35" s="34"/>
      <c r="C35" s="38"/>
      <c r="D35" s="43"/>
      <c r="E35" s="44"/>
      <c r="F35" s="29"/>
      <c r="G35" s="29"/>
      <c r="H35" s="88"/>
    </row>
    <row r="36" spans="2:10" s="31" customFormat="1" ht="20.100000000000001" hidden="1" customHeight="1">
      <c r="B36" s="34"/>
      <c r="C36" s="38"/>
      <c r="D36" s="43"/>
      <c r="E36" s="44"/>
      <c r="F36" s="29"/>
      <c r="G36" s="29"/>
      <c r="H36" s="88"/>
    </row>
    <row r="37" spans="2:10" s="31" customFormat="1" ht="20.100000000000001" hidden="1" customHeight="1">
      <c r="B37" s="34"/>
      <c r="C37" s="38"/>
      <c r="D37" s="43"/>
      <c r="E37" s="45"/>
      <c r="F37" s="29"/>
      <c r="G37" s="29"/>
      <c r="H37" s="88"/>
    </row>
    <row r="38" spans="2:10" s="31" customFormat="1" ht="20.100000000000001" hidden="1" customHeight="1">
      <c r="B38" s="34"/>
      <c r="C38" s="38"/>
      <c r="D38" s="43"/>
      <c r="E38" s="45"/>
      <c r="F38" s="29"/>
      <c r="G38" s="29"/>
      <c r="H38" s="88"/>
    </row>
    <row r="39" spans="2:10" s="24" customFormat="1" ht="20.100000000000001" customHeight="1">
      <c r="B39" s="18" t="s">
        <v>66</v>
      </c>
      <c r="C39" s="19" t="s">
        <v>67</v>
      </c>
      <c r="D39" s="20"/>
      <c r="E39" s="21"/>
      <c r="F39" s="22"/>
      <c r="G39" s="23"/>
      <c r="H39" s="87"/>
    </row>
    <row r="40" spans="2:10" s="31" customFormat="1" ht="20.100000000000001" customHeight="1">
      <c r="B40" s="34" t="s">
        <v>68</v>
      </c>
      <c r="C40" s="38" t="s">
        <v>69</v>
      </c>
      <c r="D40" s="43" t="s">
        <v>70</v>
      </c>
      <c r="E40" s="45" t="s">
        <v>10</v>
      </c>
      <c r="F40" s="29">
        <v>1</v>
      </c>
      <c r="G40" s="29">
        <v>1</v>
      </c>
      <c r="H40" s="88"/>
    </row>
    <row r="41" spans="2:10" s="31" customFormat="1" ht="20.100000000000001" customHeight="1">
      <c r="B41" s="34" t="s">
        <v>71</v>
      </c>
      <c r="C41" s="38" t="s">
        <v>72</v>
      </c>
      <c r="D41" s="43"/>
      <c r="E41" s="45" t="s">
        <v>10</v>
      </c>
      <c r="F41" s="29">
        <v>1</v>
      </c>
      <c r="G41" s="29">
        <v>1</v>
      </c>
      <c r="H41" s="88"/>
    </row>
    <row r="42" spans="2:10" s="31" customFormat="1" ht="20.100000000000001" customHeight="1">
      <c r="B42" s="34" t="s">
        <v>73</v>
      </c>
      <c r="C42" s="38" t="s">
        <v>74</v>
      </c>
      <c r="D42" s="43"/>
      <c r="E42" s="45" t="s">
        <v>10</v>
      </c>
      <c r="F42" s="29">
        <v>1</v>
      </c>
      <c r="G42" s="29">
        <v>1</v>
      </c>
      <c r="H42" s="88"/>
    </row>
    <row r="43" spans="2:10" s="31" customFormat="1" ht="20.100000000000001" customHeight="1">
      <c r="B43" s="34" t="s">
        <v>75</v>
      </c>
      <c r="C43" s="38" t="s">
        <v>76</v>
      </c>
      <c r="D43" s="43"/>
      <c r="E43" s="45" t="s">
        <v>10</v>
      </c>
      <c r="F43" s="29">
        <v>1</v>
      </c>
      <c r="G43" s="29">
        <v>1</v>
      </c>
      <c r="H43" s="88"/>
    </row>
    <row r="44" spans="2:10" s="31" customFormat="1" ht="20.100000000000001" customHeight="1">
      <c r="B44" s="34" t="s">
        <v>77</v>
      </c>
      <c r="C44" s="38" t="s">
        <v>78</v>
      </c>
      <c r="D44" s="43" t="s">
        <v>79</v>
      </c>
      <c r="E44" s="45" t="s">
        <v>10</v>
      </c>
      <c r="F44" s="29">
        <v>1</v>
      </c>
      <c r="G44" s="29">
        <v>1</v>
      </c>
      <c r="H44" s="88"/>
    </row>
    <row r="45" spans="2:10" s="31" customFormat="1" ht="20.100000000000001" customHeight="1">
      <c r="B45" s="34" t="s">
        <v>80</v>
      </c>
      <c r="C45" s="38" t="s">
        <v>81</v>
      </c>
      <c r="D45" s="43" t="s">
        <v>82</v>
      </c>
      <c r="E45" s="45" t="s">
        <v>10</v>
      </c>
      <c r="F45" s="29">
        <v>0</v>
      </c>
      <c r="G45" s="29">
        <v>0</v>
      </c>
      <c r="H45" s="88"/>
    </row>
    <row r="46" spans="2:10" s="31" customFormat="1" ht="20.100000000000001" customHeight="1">
      <c r="B46" s="34" t="s">
        <v>83</v>
      </c>
      <c r="C46" s="38" t="s">
        <v>84</v>
      </c>
      <c r="D46" s="43"/>
      <c r="E46" s="45" t="s">
        <v>85</v>
      </c>
      <c r="F46" s="29">
        <v>1</v>
      </c>
      <c r="G46" s="29">
        <v>1</v>
      </c>
      <c r="H46" s="88"/>
    </row>
    <row r="47" spans="2:10" s="31" customFormat="1" ht="20.100000000000001" customHeight="1">
      <c r="B47" s="34" t="s">
        <v>86</v>
      </c>
      <c r="C47" s="38" t="s">
        <v>87</v>
      </c>
      <c r="D47" s="36"/>
      <c r="E47" s="45" t="s">
        <v>88</v>
      </c>
      <c r="F47" s="29">
        <v>1</v>
      </c>
      <c r="G47" s="29">
        <v>1</v>
      </c>
      <c r="H47" s="88"/>
      <c r="I47" s="83"/>
      <c r="J47" s="83"/>
    </row>
    <row r="48" spans="2:10" s="31" customFormat="1" ht="20.100000000000001" customHeight="1">
      <c r="B48" s="34" t="s">
        <v>89</v>
      </c>
      <c r="C48" s="38" t="s">
        <v>90</v>
      </c>
      <c r="D48" s="36"/>
      <c r="E48" s="45" t="s">
        <v>88</v>
      </c>
      <c r="F48" s="29">
        <v>1</v>
      </c>
      <c r="G48" s="29">
        <v>1</v>
      </c>
      <c r="H48" s="88"/>
      <c r="I48" s="83"/>
      <c r="J48" s="83"/>
    </row>
    <row r="49" spans="1:10" s="31" customFormat="1" ht="20.100000000000001" customHeight="1">
      <c r="B49" s="34" t="s">
        <v>91</v>
      </c>
      <c r="C49" s="35" t="s">
        <v>92</v>
      </c>
      <c r="D49" s="36"/>
      <c r="E49" s="45" t="s">
        <v>88</v>
      </c>
      <c r="F49" s="29">
        <v>1</v>
      </c>
      <c r="G49" s="29">
        <v>1</v>
      </c>
      <c r="H49" s="88"/>
      <c r="I49" s="83"/>
      <c r="J49" s="83"/>
    </row>
    <row r="50" spans="1:10" s="31" customFormat="1" ht="20.100000000000001" customHeight="1">
      <c r="B50" s="34" t="s">
        <v>93</v>
      </c>
      <c r="C50" s="35" t="s">
        <v>94</v>
      </c>
      <c r="D50" s="36"/>
      <c r="E50" s="45" t="s">
        <v>88</v>
      </c>
      <c r="F50" s="29">
        <v>1</v>
      </c>
      <c r="G50" s="29">
        <v>1</v>
      </c>
      <c r="H50" s="88"/>
      <c r="I50" s="83"/>
      <c r="J50" s="83"/>
    </row>
    <row r="51" spans="1:10" s="31" customFormat="1" ht="20.100000000000001" customHeight="1">
      <c r="B51" s="34" t="s">
        <v>95</v>
      </c>
      <c r="C51" s="35" t="s">
        <v>96</v>
      </c>
      <c r="D51" s="36"/>
      <c r="E51" s="45" t="s">
        <v>88</v>
      </c>
      <c r="F51" s="29">
        <v>1</v>
      </c>
      <c r="G51" s="29">
        <v>1</v>
      </c>
      <c r="H51" s="88"/>
      <c r="I51" s="83"/>
      <c r="J51" s="83"/>
    </row>
    <row r="52" spans="1:10" s="31" customFormat="1" ht="20.100000000000001" customHeight="1">
      <c r="B52" s="34" t="s">
        <v>97</v>
      </c>
      <c r="C52" s="26" t="s">
        <v>98</v>
      </c>
      <c r="D52" s="36"/>
      <c r="E52" s="45" t="s">
        <v>10</v>
      </c>
      <c r="F52" s="29">
        <v>1</v>
      </c>
      <c r="G52" s="29">
        <v>1</v>
      </c>
      <c r="H52" s="88"/>
    </row>
    <row r="53" spans="1:10" s="31" customFormat="1" ht="20.100000000000001" customHeight="1">
      <c r="B53" s="34" t="s">
        <v>99</v>
      </c>
      <c r="C53" s="38" t="s">
        <v>100</v>
      </c>
      <c r="D53" s="43"/>
      <c r="E53" s="45" t="s">
        <v>88</v>
      </c>
      <c r="F53" s="29">
        <v>3</v>
      </c>
      <c r="G53" s="29">
        <v>3</v>
      </c>
      <c r="H53" s="88"/>
    </row>
    <row r="54" spans="1:10" s="31" customFormat="1" ht="20.100000000000001" customHeight="1">
      <c r="B54" s="34" t="s">
        <v>101</v>
      </c>
      <c r="C54" s="38" t="s">
        <v>102</v>
      </c>
      <c r="D54" s="43"/>
      <c r="E54" s="45" t="s">
        <v>10</v>
      </c>
      <c r="F54" s="29">
        <v>1</v>
      </c>
      <c r="G54" s="29">
        <v>1</v>
      </c>
      <c r="H54" s="88"/>
    </row>
    <row r="55" spans="1:10" s="84" customFormat="1" ht="20.100000000000001" customHeight="1">
      <c r="B55" s="34" t="s">
        <v>103</v>
      </c>
      <c r="C55" s="38" t="s">
        <v>104</v>
      </c>
      <c r="D55" s="43" t="s">
        <v>105</v>
      </c>
      <c r="E55" s="45" t="s">
        <v>47</v>
      </c>
      <c r="F55" s="29">
        <v>4</v>
      </c>
      <c r="G55" s="29">
        <v>4</v>
      </c>
      <c r="H55" s="88"/>
    </row>
    <row r="56" spans="1:10" s="31" customFormat="1" ht="20.100000000000001" customHeight="1">
      <c r="B56" s="34" t="s">
        <v>107</v>
      </c>
      <c r="C56" s="38" t="s">
        <v>108</v>
      </c>
      <c r="D56" s="43"/>
      <c r="E56" s="45" t="s">
        <v>109</v>
      </c>
      <c r="F56" s="29">
        <v>1</v>
      </c>
      <c r="G56" s="29">
        <v>1</v>
      </c>
      <c r="H56" s="88"/>
    </row>
    <row r="57" spans="1:10" s="76" customFormat="1" ht="20.100000000000001" customHeight="1">
      <c r="A57" s="76">
        <v>2</v>
      </c>
      <c r="B57" s="11" t="s">
        <v>110</v>
      </c>
      <c r="C57" s="12" t="s">
        <v>111</v>
      </c>
      <c r="D57" s="13" t="s">
        <v>112</v>
      </c>
      <c r="E57" s="14" t="s">
        <v>10</v>
      </c>
      <c r="F57" s="15">
        <v>1</v>
      </c>
      <c r="G57" s="16"/>
      <c r="H57" s="90"/>
    </row>
    <row r="58" spans="1:10" s="24" customFormat="1" ht="20.100000000000001" customHeight="1">
      <c r="B58" s="18" t="s">
        <v>11</v>
      </c>
      <c r="C58" s="19" t="s">
        <v>12</v>
      </c>
      <c r="D58" s="20"/>
      <c r="E58" s="21"/>
      <c r="F58" s="22"/>
      <c r="G58" s="23"/>
      <c r="H58" s="87"/>
    </row>
    <row r="59" spans="1:10" s="31" customFormat="1" ht="20.100000000000001" customHeight="1">
      <c r="B59" s="25" t="s">
        <v>13</v>
      </c>
      <c r="C59" s="26" t="s">
        <v>113</v>
      </c>
      <c r="D59" s="27" t="s">
        <v>114</v>
      </c>
      <c r="E59" s="28" t="s">
        <v>16</v>
      </c>
      <c r="F59" s="29">
        <v>1.0195501499999999</v>
      </c>
      <c r="G59" s="30">
        <v>1.0195501499999999</v>
      </c>
      <c r="H59" s="88"/>
    </row>
    <row r="60" spans="1:10" s="31" customFormat="1" ht="20.100000000000001" customHeight="1">
      <c r="B60" s="25" t="s">
        <v>17</v>
      </c>
      <c r="C60" s="26" t="s">
        <v>18</v>
      </c>
      <c r="D60" s="32" t="s">
        <v>19</v>
      </c>
      <c r="E60" s="33" t="s">
        <v>20</v>
      </c>
      <c r="F60" s="29">
        <v>2.4000000000000004</v>
      </c>
      <c r="G60" s="30">
        <v>2.4000000000000004</v>
      </c>
      <c r="H60" s="88"/>
    </row>
    <row r="61" spans="1:10" s="31" customFormat="1" ht="19.5" customHeight="1">
      <c r="B61" s="25" t="s">
        <v>21</v>
      </c>
      <c r="C61" s="26" t="s">
        <v>22</v>
      </c>
      <c r="D61" s="32"/>
      <c r="E61" s="28" t="s">
        <v>23</v>
      </c>
      <c r="F61" s="29">
        <v>0</v>
      </c>
      <c r="G61" s="30">
        <v>0</v>
      </c>
      <c r="H61" s="88"/>
    </row>
    <row r="62" spans="1:10" s="31" customFormat="1" ht="20.100000000000001" customHeight="1">
      <c r="B62" s="25" t="s">
        <v>24</v>
      </c>
      <c r="C62" s="26" t="s">
        <v>25</v>
      </c>
      <c r="D62" s="27"/>
      <c r="E62" s="28" t="s">
        <v>23</v>
      </c>
      <c r="F62" s="29">
        <v>10</v>
      </c>
      <c r="G62" s="30">
        <v>10</v>
      </c>
      <c r="H62" s="88"/>
    </row>
    <row r="63" spans="1:10" s="31" customFormat="1" ht="20.100000000000001" customHeight="1">
      <c r="B63" s="25" t="s">
        <v>26</v>
      </c>
      <c r="C63" s="26" t="s">
        <v>27</v>
      </c>
      <c r="D63" s="32"/>
      <c r="E63" s="33" t="s">
        <v>16</v>
      </c>
      <c r="F63" s="29">
        <v>0.11304000000000002</v>
      </c>
      <c r="G63" s="30">
        <v>0.11304000000000002</v>
      </c>
      <c r="H63" s="88"/>
    </row>
    <row r="64" spans="1:10" s="24" customFormat="1" ht="20.100000000000001" customHeight="1">
      <c r="B64" s="18" t="s">
        <v>28</v>
      </c>
      <c r="C64" s="19" t="s">
        <v>115</v>
      </c>
      <c r="D64" s="20"/>
      <c r="E64" s="21"/>
      <c r="F64" s="22"/>
      <c r="G64" s="23"/>
      <c r="H64" s="87"/>
    </row>
    <row r="65" spans="2:8" s="31" customFormat="1" ht="20.100000000000001" customHeight="1">
      <c r="B65" s="34" t="s">
        <v>116</v>
      </c>
      <c r="C65" s="38" t="s">
        <v>117</v>
      </c>
      <c r="D65" s="32"/>
      <c r="E65" s="28" t="s">
        <v>32</v>
      </c>
      <c r="F65" s="29">
        <v>2.25</v>
      </c>
      <c r="G65" s="37">
        <v>2.25</v>
      </c>
      <c r="H65" s="74"/>
    </row>
    <row r="66" spans="2:8" s="82" customFormat="1" ht="20.100000000000001" customHeight="1">
      <c r="B66" s="34" t="s">
        <v>33</v>
      </c>
      <c r="C66" s="35" t="s">
        <v>31</v>
      </c>
      <c r="D66" s="36"/>
      <c r="E66" s="28" t="s">
        <v>32</v>
      </c>
      <c r="F66" s="29">
        <v>0.57600000000000018</v>
      </c>
      <c r="G66" s="37">
        <v>0.57600000000000018</v>
      </c>
      <c r="H66" s="74"/>
    </row>
    <row r="67" spans="2:8" s="82" customFormat="1" ht="20.100000000000001" customHeight="1">
      <c r="B67" s="34" t="s">
        <v>35</v>
      </c>
      <c r="C67" s="35" t="s">
        <v>34</v>
      </c>
      <c r="D67" s="36"/>
      <c r="E67" s="28" t="s">
        <v>32</v>
      </c>
      <c r="F67" s="29">
        <v>0.43200000000000005</v>
      </c>
      <c r="G67" s="37">
        <v>0.43200000000000005</v>
      </c>
      <c r="H67" s="74"/>
    </row>
    <row r="68" spans="2:8" s="82" customFormat="1" ht="20.100000000000001" customHeight="1">
      <c r="B68" s="34" t="s">
        <v>38</v>
      </c>
      <c r="C68" s="38" t="s">
        <v>36</v>
      </c>
      <c r="D68" s="32" t="s">
        <v>37</v>
      </c>
      <c r="E68" s="28" t="s">
        <v>32</v>
      </c>
      <c r="F68" s="29">
        <v>9</v>
      </c>
      <c r="G68" s="37">
        <v>9</v>
      </c>
      <c r="H68" s="74"/>
    </row>
    <row r="69" spans="2:8" s="31" customFormat="1" ht="20.100000000000001" customHeight="1">
      <c r="B69" s="34" t="s">
        <v>118</v>
      </c>
      <c r="C69" s="38" t="s">
        <v>39</v>
      </c>
      <c r="D69" s="32"/>
      <c r="E69" s="28" t="s">
        <v>32</v>
      </c>
      <c r="F69" s="29">
        <v>2.4000000000000004</v>
      </c>
      <c r="G69" s="30">
        <v>2.4000000000000004</v>
      </c>
      <c r="H69" s="74"/>
    </row>
    <row r="70" spans="2:8" s="24" customFormat="1" ht="20.100000000000001" customHeight="1">
      <c r="B70" s="18" t="s">
        <v>40</v>
      </c>
      <c r="C70" s="19" t="s">
        <v>41</v>
      </c>
      <c r="D70" s="20"/>
      <c r="E70" s="21"/>
      <c r="F70" s="22"/>
      <c r="G70" s="23"/>
      <c r="H70" s="87"/>
    </row>
    <row r="71" spans="2:8" s="31" customFormat="1" ht="20.100000000000001" customHeight="1">
      <c r="B71" s="34" t="s">
        <v>42</v>
      </c>
      <c r="C71" s="35" t="s">
        <v>1289</v>
      </c>
      <c r="D71" s="36"/>
      <c r="E71" s="28" t="s">
        <v>1288</v>
      </c>
      <c r="F71" s="29">
        <v>1</v>
      </c>
      <c r="G71" s="37"/>
      <c r="H71" s="74"/>
    </row>
    <row r="72" spans="2:8" s="31" customFormat="1" ht="20.100000000000001" hidden="1" customHeight="1">
      <c r="B72" s="34"/>
      <c r="C72" s="39"/>
      <c r="D72" s="40"/>
      <c r="E72" s="41"/>
      <c r="F72" s="42"/>
      <c r="G72" s="42"/>
      <c r="H72" s="89"/>
    </row>
    <row r="73" spans="2:8" s="31" customFormat="1" ht="20.100000000000001" hidden="1" customHeight="1">
      <c r="B73" s="34"/>
      <c r="C73" s="35"/>
      <c r="D73" s="36"/>
      <c r="E73" s="41"/>
      <c r="F73" s="29"/>
      <c r="G73" s="29"/>
      <c r="H73" s="88"/>
    </row>
    <row r="74" spans="2:8" s="31" customFormat="1" ht="20.100000000000001" hidden="1" customHeight="1">
      <c r="B74" s="34"/>
      <c r="C74" s="35"/>
      <c r="D74" s="36"/>
      <c r="E74" s="28"/>
      <c r="F74" s="29"/>
      <c r="G74" s="29"/>
      <c r="H74" s="88"/>
    </row>
    <row r="75" spans="2:8" s="31" customFormat="1" ht="20.100000000000001" hidden="1" customHeight="1">
      <c r="B75" s="34"/>
      <c r="C75" s="35"/>
      <c r="D75" s="36"/>
      <c r="E75" s="28"/>
      <c r="F75" s="29"/>
      <c r="G75" s="29"/>
      <c r="H75" s="88"/>
    </row>
    <row r="76" spans="2:8" s="31" customFormat="1" ht="20.100000000000001" hidden="1" customHeight="1">
      <c r="B76" s="34"/>
      <c r="C76" s="35"/>
      <c r="D76" s="36"/>
      <c r="E76" s="28"/>
      <c r="F76" s="29"/>
      <c r="G76" s="29"/>
      <c r="H76" s="88"/>
    </row>
    <row r="77" spans="2:8" s="31" customFormat="1" ht="20.100000000000001" hidden="1" customHeight="1">
      <c r="B77" s="34"/>
      <c r="C77" s="35"/>
      <c r="D77" s="36"/>
      <c r="E77" s="28"/>
      <c r="F77" s="29"/>
      <c r="G77" s="29"/>
      <c r="H77" s="88"/>
    </row>
    <row r="78" spans="2:8" s="31" customFormat="1" ht="20.100000000000001" hidden="1" customHeight="1">
      <c r="B78" s="34"/>
      <c r="C78" s="35"/>
      <c r="D78" s="36"/>
      <c r="E78" s="28"/>
      <c r="F78" s="29"/>
      <c r="G78" s="29"/>
      <c r="H78" s="88"/>
    </row>
    <row r="79" spans="2:8" s="31" customFormat="1" ht="20.100000000000001" hidden="1" customHeight="1">
      <c r="B79" s="34"/>
      <c r="C79" s="35"/>
      <c r="D79" s="36"/>
      <c r="E79" s="28"/>
      <c r="F79" s="29"/>
      <c r="G79" s="29"/>
      <c r="H79" s="88"/>
    </row>
    <row r="80" spans="2:8" s="31" customFormat="1" ht="20.100000000000001" hidden="1" customHeight="1">
      <c r="B80" s="34"/>
      <c r="C80" s="35"/>
      <c r="D80" s="36"/>
      <c r="E80" s="28"/>
      <c r="F80" s="29"/>
      <c r="G80" s="29"/>
      <c r="H80" s="88"/>
    </row>
    <row r="81" spans="2:8" s="31" customFormat="1" ht="20.100000000000001" hidden="1" customHeight="1">
      <c r="B81" s="34"/>
      <c r="C81" s="35"/>
      <c r="D81" s="36"/>
      <c r="E81" s="28"/>
      <c r="F81" s="29"/>
      <c r="G81" s="29"/>
      <c r="H81" s="88"/>
    </row>
    <row r="82" spans="2:8" s="31" customFormat="1" ht="20.100000000000001" hidden="1" customHeight="1">
      <c r="B82" s="34"/>
      <c r="C82" s="35"/>
      <c r="D82" s="36"/>
      <c r="E82" s="28"/>
      <c r="F82" s="29"/>
      <c r="G82" s="37"/>
      <c r="H82" s="74"/>
    </row>
    <row r="83" spans="2:8" s="31" customFormat="1" ht="20.100000000000001" hidden="1" customHeight="1">
      <c r="B83" s="34"/>
      <c r="C83" s="35"/>
      <c r="D83" s="36"/>
      <c r="E83" s="28"/>
      <c r="F83" s="29"/>
      <c r="G83" s="37"/>
      <c r="H83" s="74"/>
    </row>
    <row r="84" spans="2:8" s="31" customFormat="1" ht="20.100000000000001" hidden="1" customHeight="1">
      <c r="B84" s="34"/>
      <c r="C84" s="35"/>
      <c r="D84" s="36"/>
      <c r="E84" s="28"/>
      <c r="F84" s="29"/>
      <c r="G84" s="37"/>
      <c r="H84" s="74"/>
    </row>
    <row r="85" spans="2:8" s="31" customFormat="1" ht="20.100000000000001" hidden="1" customHeight="1">
      <c r="B85" s="34"/>
      <c r="C85" s="35"/>
      <c r="D85" s="36"/>
      <c r="E85" s="28"/>
      <c r="F85" s="29"/>
      <c r="G85" s="37"/>
      <c r="H85" s="74"/>
    </row>
    <row r="86" spans="2:8" s="31" customFormat="1" ht="20.100000000000001" hidden="1" customHeight="1">
      <c r="B86" s="34"/>
      <c r="C86" s="35"/>
      <c r="D86" s="36"/>
      <c r="E86" s="28"/>
      <c r="F86" s="29"/>
      <c r="G86" s="37"/>
      <c r="H86" s="74"/>
    </row>
    <row r="87" spans="2:8" s="31" customFormat="1" ht="20.100000000000001" hidden="1" customHeight="1">
      <c r="B87" s="34"/>
      <c r="C87" s="35"/>
      <c r="D87" s="36"/>
      <c r="E87" s="28"/>
      <c r="F87" s="29"/>
      <c r="G87" s="29"/>
      <c r="H87" s="88"/>
    </row>
    <row r="88" spans="2:8" s="31" customFormat="1" ht="20.100000000000001" hidden="1" customHeight="1">
      <c r="B88" s="34"/>
      <c r="C88" s="38"/>
      <c r="D88" s="43"/>
      <c r="E88" s="44"/>
      <c r="F88" s="29"/>
      <c r="G88" s="29"/>
      <c r="H88" s="88"/>
    </row>
    <row r="89" spans="2:8" s="31" customFormat="1" ht="20.100000000000001" hidden="1" customHeight="1">
      <c r="B89" s="34"/>
      <c r="C89" s="38"/>
      <c r="D89" s="43"/>
      <c r="E89" s="44"/>
      <c r="F89" s="29"/>
      <c r="G89" s="29"/>
      <c r="H89" s="88"/>
    </row>
    <row r="90" spans="2:8" s="31" customFormat="1" ht="20.100000000000001" hidden="1" customHeight="1">
      <c r="B90" s="34"/>
      <c r="C90" s="38"/>
      <c r="D90" s="43"/>
      <c r="E90" s="44"/>
      <c r="F90" s="29"/>
      <c r="G90" s="29"/>
      <c r="H90" s="88"/>
    </row>
    <row r="91" spans="2:8" s="31" customFormat="1" ht="20.100000000000001" hidden="1" customHeight="1">
      <c r="B91" s="34"/>
      <c r="C91" s="38"/>
      <c r="D91" s="43"/>
      <c r="E91" s="45"/>
      <c r="F91" s="29"/>
      <c r="G91" s="29"/>
      <c r="H91" s="88"/>
    </row>
    <row r="92" spans="2:8" s="31" customFormat="1" ht="20.100000000000001" hidden="1" customHeight="1">
      <c r="B92" s="34"/>
      <c r="C92" s="38"/>
      <c r="D92" s="43"/>
      <c r="E92" s="45"/>
      <c r="F92" s="29"/>
      <c r="G92" s="29"/>
      <c r="H92" s="88"/>
    </row>
    <row r="93" spans="2:8" s="24" customFormat="1" ht="20.100000000000001" customHeight="1">
      <c r="B93" s="18" t="s">
        <v>66</v>
      </c>
      <c r="C93" s="19" t="s">
        <v>67</v>
      </c>
      <c r="D93" s="20"/>
      <c r="E93" s="21"/>
      <c r="F93" s="22"/>
      <c r="G93" s="23"/>
      <c r="H93" s="87"/>
    </row>
    <row r="94" spans="2:8" s="31" customFormat="1" ht="20.100000000000001" customHeight="1">
      <c r="B94" s="34" t="s">
        <v>68</v>
      </c>
      <c r="C94" s="38" t="s">
        <v>69</v>
      </c>
      <c r="D94" s="43" t="s">
        <v>70</v>
      </c>
      <c r="E94" s="45" t="s">
        <v>10</v>
      </c>
      <c r="F94" s="29">
        <v>1</v>
      </c>
      <c r="G94" s="29">
        <v>1</v>
      </c>
      <c r="H94" s="88"/>
    </row>
    <row r="95" spans="2:8" s="31" customFormat="1" ht="20.100000000000001" customHeight="1">
      <c r="B95" s="34" t="s">
        <v>71</v>
      </c>
      <c r="C95" s="38" t="s">
        <v>119</v>
      </c>
      <c r="D95" s="43" t="s">
        <v>120</v>
      </c>
      <c r="E95" s="45" t="s">
        <v>10</v>
      </c>
      <c r="F95" s="29">
        <v>0</v>
      </c>
      <c r="G95" s="29">
        <v>0</v>
      </c>
      <c r="H95" s="88"/>
    </row>
    <row r="96" spans="2:8" s="31" customFormat="1" ht="20.100000000000001" customHeight="1">
      <c r="B96" s="34" t="s">
        <v>73</v>
      </c>
      <c r="C96" s="38" t="s">
        <v>72</v>
      </c>
      <c r="D96" s="43"/>
      <c r="E96" s="45" t="s">
        <v>10</v>
      </c>
      <c r="F96" s="29">
        <v>1</v>
      </c>
      <c r="G96" s="29">
        <v>1</v>
      </c>
      <c r="H96" s="88"/>
    </row>
    <row r="97" spans="1:10" s="31" customFormat="1" ht="20.100000000000001" customHeight="1">
      <c r="B97" s="34" t="s">
        <v>75</v>
      </c>
      <c r="C97" s="38" t="s">
        <v>74</v>
      </c>
      <c r="D97" s="43"/>
      <c r="E97" s="45" t="s">
        <v>10</v>
      </c>
      <c r="F97" s="29">
        <v>1</v>
      </c>
      <c r="G97" s="29">
        <v>1</v>
      </c>
      <c r="H97" s="88"/>
    </row>
    <row r="98" spans="1:10" s="31" customFormat="1" ht="20.100000000000001" customHeight="1">
      <c r="B98" s="34" t="s">
        <v>77</v>
      </c>
      <c r="C98" s="38" t="s">
        <v>76</v>
      </c>
      <c r="D98" s="43"/>
      <c r="E98" s="45" t="s">
        <v>10</v>
      </c>
      <c r="F98" s="29">
        <v>1</v>
      </c>
      <c r="G98" s="29">
        <v>1</v>
      </c>
      <c r="H98" s="88"/>
    </row>
    <row r="99" spans="1:10" s="31" customFormat="1" ht="20.100000000000001" customHeight="1">
      <c r="B99" s="34" t="s">
        <v>80</v>
      </c>
      <c r="C99" s="38" t="s">
        <v>78</v>
      </c>
      <c r="D99" s="43" t="s">
        <v>79</v>
      </c>
      <c r="E99" s="45" t="s">
        <v>10</v>
      </c>
      <c r="F99" s="29">
        <v>1</v>
      </c>
      <c r="G99" s="29">
        <v>1</v>
      </c>
      <c r="H99" s="88"/>
    </row>
    <row r="100" spans="1:10" s="31" customFormat="1" ht="20.100000000000001" customHeight="1">
      <c r="B100" s="34" t="s">
        <v>83</v>
      </c>
      <c r="C100" s="38" t="s">
        <v>81</v>
      </c>
      <c r="D100" s="43" t="s">
        <v>82</v>
      </c>
      <c r="E100" s="45" t="s">
        <v>10</v>
      </c>
      <c r="F100" s="29">
        <v>0</v>
      </c>
      <c r="G100" s="29">
        <v>0</v>
      </c>
      <c r="H100" s="88"/>
    </row>
    <row r="101" spans="1:10" s="31" customFormat="1" ht="20.100000000000001" customHeight="1">
      <c r="B101" s="34" t="s">
        <v>86</v>
      </c>
      <c r="C101" s="38" t="s">
        <v>84</v>
      </c>
      <c r="D101" s="43"/>
      <c r="E101" s="45" t="s">
        <v>85</v>
      </c>
      <c r="F101" s="29">
        <v>1</v>
      </c>
      <c r="G101" s="29">
        <v>1</v>
      </c>
      <c r="H101" s="88"/>
    </row>
    <row r="102" spans="1:10" s="31" customFormat="1" ht="20.100000000000001" customHeight="1">
      <c r="B102" s="34" t="s">
        <v>89</v>
      </c>
      <c r="C102" s="38" t="s">
        <v>87</v>
      </c>
      <c r="D102" s="36"/>
      <c r="E102" s="45" t="s">
        <v>88</v>
      </c>
      <c r="F102" s="29">
        <v>1</v>
      </c>
      <c r="G102" s="29">
        <v>1</v>
      </c>
      <c r="H102" s="88"/>
      <c r="I102" s="83"/>
      <c r="J102" s="83"/>
    </row>
    <row r="103" spans="1:10" s="31" customFormat="1" ht="20.100000000000001" customHeight="1">
      <c r="B103" s="34" t="s">
        <v>91</v>
      </c>
      <c r="C103" s="38" t="s">
        <v>90</v>
      </c>
      <c r="D103" s="36"/>
      <c r="E103" s="45" t="s">
        <v>88</v>
      </c>
      <c r="F103" s="29">
        <v>1</v>
      </c>
      <c r="G103" s="29">
        <v>1</v>
      </c>
      <c r="H103" s="88"/>
      <c r="I103" s="83"/>
      <c r="J103" s="83"/>
    </row>
    <row r="104" spans="1:10" s="31" customFormat="1" ht="20.100000000000001" customHeight="1">
      <c r="B104" s="34" t="s">
        <v>93</v>
      </c>
      <c r="C104" s="35" t="s">
        <v>92</v>
      </c>
      <c r="D104" s="36"/>
      <c r="E104" s="45" t="s">
        <v>88</v>
      </c>
      <c r="F104" s="29">
        <v>1</v>
      </c>
      <c r="G104" s="29">
        <v>1</v>
      </c>
      <c r="H104" s="88"/>
      <c r="I104" s="83"/>
      <c r="J104" s="83"/>
    </row>
    <row r="105" spans="1:10" s="31" customFormat="1" ht="20.100000000000001" customHeight="1">
      <c r="B105" s="34" t="s">
        <v>95</v>
      </c>
      <c r="C105" s="35" t="s">
        <v>94</v>
      </c>
      <c r="D105" s="36"/>
      <c r="E105" s="45" t="s">
        <v>88</v>
      </c>
      <c r="F105" s="29">
        <v>1</v>
      </c>
      <c r="G105" s="29">
        <v>1</v>
      </c>
      <c r="H105" s="88"/>
      <c r="I105" s="83"/>
      <c r="J105" s="83"/>
    </row>
    <row r="106" spans="1:10" s="31" customFormat="1" ht="20.100000000000001" customHeight="1">
      <c r="B106" s="34" t="s">
        <v>97</v>
      </c>
      <c r="C106" s="35" t="s">
        <v>96</v>
      </c>
      <c r="D106" s="36"/>
      <c r="E106" s="45" t="s">
        <v>88</v>
      </c>
      <c r="F106" s="29">
        <v>1</v>
      </c>
      <c r="G106" s="29">
        <v>1</v>
      </c>
      <c r="H106" s="88"/>
      <c r="I106" s="83"/>
      <c r="J106" s="83"/>
    </row>
    <row r="107" spans="1:10" s="31" customFormat="1" ht="20.100000000000001" customHeight="1">
      <c r="B107" s="34" t="s">
        <v>99</v>
      </c>
      <c r="C107" s="26" t="s">
        <v>98</v>
      </c>
      <c r="D107" s="36"/>
      <c r="E107" s="45" t="s">
        <v>10</v>
      </c>
      <c r="F107" s="30">
        <v>1</v>
      </c>
      <c r="G107" s="30">
        <v>1</v>
      </c>
      <c r="H107" s="88"/>
    </row>
    <row r="108" spans="1:10" s="31" customFormat="1" ht="20.100000000000001" customHeight="1">
      <c r="B108" s="34" t="s">
        <v>101</v>
      </c>
      <c r="C108" s="38" t="s">
        <v>100</v>
      </c>
      <c r="D108" s="43"/>
      <c r="E108" s="45" t="s">
        <v>88</v>
      </c>
      <c r="F108" s="29">
        <v>3</v>
      </c>
      <c r="G108" s="29">
        <v>3</v>
      </c>
      <c r="H108" s="88"/>
    </row>
    <row r="109" spans="1:10" s="31" customFormat="1" ht="20.100000000000001" customHeight="1">
      <c r="B109" s="34" t="s">
        <v>103</v>
      </c>
      <c r="C109" s="38" t="s">
        <v>102</v>
      </c>
      <c r="D109" s="43"/>
      <c r="E109" s="45" t="s">
        <v>10</v>
      </c>
      <c r="F109" s="29">
        <v>1</v>
      </c>
      <c r="G109" s="29">
        <v>1</v>
      </c>
      <c r="H109" s="88"/>
    </row>
    <row r="110" spans="1:10" s="84" customFormat="1" ht="20.100000000000001" customHeight="1">
      <c r="B110" s="34" t="s">
        <v>106</v>
      </c>
      <c r="C110" s="38" t="s">
        <v>104</v>
      </c>
      <c r="D110" s="43" t="s">
        <v>105</v>
      </c>
      <c r="E110" s="45" t="s">
        <v>47</v>
      </c>
      <c r="F110" s="29">
        <v>4</v>
      </c>
      <c r="G110" s="29">
        <v>4</v>
      </c>
      <c r="H110" s="88"/>
    </row>
    <row r="111" spans="1:10" s="82" customFormat="1" ht="20.100000000000001" customHeight="1">
      <c r="A111" s="82">
        <v>3</v>
      </c>
      <c r="B111" s="11" t="s">
        <v>121</v>
      </c>
      <c r="C111" s="12" t="s">
        <v>122</v>
      </c>
      <c r="D111" s="13" t="s">
        <v>112</v>
      </c>
      <c r="E111" s="14" t="s">
        <v>10</v>
      </c>
      <c r="F111" s="15">
        <v>1</v>
      </c>
      <c r="G111" s="16"/>
      <c r="H111" s="90"/>
    </row>
    <row r="112" spans="1:10" s="82" customFormat="1" ht="20.100000000000001" customHeight="1">
      <c r="B112" s="18" t="s">
        <v>11</v>
      </c>
      <c r="C112" s="19" t="s">
        <v>12</v>
      </c>
      <c r="D112" s="20"/>
      <c r="E112" s="21"/>
      <c r="F112" s="22"/>
      <c r="G112" s="23"/>
      <c r="H112" s="87"/>
    </row>
    <row r="113" spans="2:8" s="82" customFormat="1" ht="20.100000000000001" customHeight="1">
      <c r="B113" s="25" t="s">
        <v>13</v>
      </c>
      <c r="C113" s="26" t="s">
        <v>113</v>
      </c>
      <c r="D113" s="27" t="s">
        <v>123</v>
      </c>
      <c r="E113" s="28" t="s">
        <v>16</v>
      </c>
      <c r="F113" s="29">
        <v>0.66881999999999997</v>
      </c>
      <c r="G113" s="30">
        <v>0.66881999999999997</v>
      </c>
      <c r="H113" s="88"/>
    </row>
    <row r="114" spans="2:8" s="82" customFormat="1" ht="20.100000000000001" customHeight="1">
      <c r="B114" s="25" t="s">
        <v>17</v>
      </c>
      <c r="C114" s="26" t="s">
        <v>18</v>
      </c>
      <c r="D114" s="32" t="s">
        <v>19</v>
      </c>
      <c r="E114" s="33" t="s">
        <v>20</v>
      </c>
      <c r="F114" s="29">
        <v>1.2800000000000002</v>
      </c>
      <c r="G114" s="30">
        <v>1.2800000000000002</v>
      </c>
      <c r="H114" s="88"/>
    </row>
    <row r="115" spans="2:8" s="84" customFormat="1" ht="20.100000000000001" customHeight="1">
      <c r="B115" s="25" t="s">
        <v>21</v>
      </c>
      <c r="C115" s="26" t="s">
        <v>25</v>
      </c>
      <c r="D115" s="27"/>
      <c r="E115" s="28" t="s">
        <v>23</v>
      </c>
      <c r="F115" s="29">
        <v>10</v>
      </c>
      <c r="G115" s="30">
        <v>10</v>
      </c>
      <c r="H115" s="88"/>
    </row>
    <row r="116" spans="2:8" s="31" customFormat="1" ht="20.100000000000001" customHeight="1">
      <c r="B116" s="25" t="s">
        <v>24</v>
      </c>
      <c r="C116" s="26" t="s">
        <v>27</v>
      </c>
      <c r="D116" s="32"/>
      <c r="E116" s="33" t="s">
        <v>16</v>
      </c>
      <c r="F116" s="29">
        <v>7.536000000000001E-2</v>
      </c>
      <c r="G116" s="30">
        <v>7.536000000000001E-2</v>
      </c>
      <c r="H116" s="88"/>
    </row>
    <row r="117" spans="2:8" s="82" customFormat="1" ht="20.100000000000001" customHeight="1">
      <c r="B117" s="18" t="s">
        <v>28</v>
      </c>
      <c r="C117" s="19" t="s">
        <v>115</v>
      </c>
      <c r="D117" s="20"/>
      <c r="E117" s="21"/>
      <c r="F117" s="22"/>
      <c r="G117" s="23"/>
      <c r="H117" s="87"/>
    </row>
    <row r="118" spans="2:8" s="82" customFormat="1" ht="20.100000000000001" customHeight="1">
      <c r="B118" s="34" t="s">
        <v>30</v>
      </c>
      <c r="C118" s="35" t="s">
        <v>31</v>
      </c>
      <c r="D118" s="36"/>
      <c r="E118" s="28" t="s">
        <v>32</v>
      </c>
      <c r="F118" s="29">
        <v>0.57600000000000018</v>
      </c>
      <c r="G118" s="37">
        <v>0.57600000000000018</v>
      </c>
      <c r="H118" s="74"/>
    </row>
    <row r="119" spans="2:8" s="82" customFormat="1" ht="20.100000000000001" customHeight="1">
      <c r="B119" s="34" t="s">
        <v>33</v>
      </c>
      <c r="C119" s="35" t="s">
        <v>34</v>
      </c>
      <c r="D119" s="36"/>
      <c r="E119" s="28" t="s">
        <v>32</v>
      </c>
      <c r="F119" s="29">
        <v>0.43200000000000005</v>
      </c>
      <c r="G119" s="37">
        <v>0.43200000000000005</v>
      </c>
      <c r="H119" s="74"/>
    </row>
    <row r="120" spans="2:8" s="82" customFormat="1" ht="20.100000000000001" customHeight="1">
      <c r="B120" s="34" t="s">
        <v>35</v>
      </c>
      <c r="C120" s="38" t="s">
        <v>36</v>
      </c>
      <c r="D120" s="32" t="s">
        <v>37</v>
      </c>
      <c r="E120" s="28" t="s">
        <v>32</v>
      </c>
      <c r="F120" s="29">
        <v>9</v>
      </c>
      <c r="G120" s="37">
        <v>9</v>
      </c>
      <c r="H120" s="74"/>
    </row>
    <row r="121" spans="2:8" s="82" customFormat="1" ht="20.100000000000001" customHeight="1">
      <c r="B121" s="34" t="s">
        <v>38</v>
      </c>
      <c r="C121" s="38" t="s">
        <v>39</v>
      </c>
      <c r="D121" s="32"/>
      <c r="E121" s="28" t="s">
        <v>32</v>
      </c>
      <c r="F121" s="29">
        <v>1.2800000000000002</v>
      </c>
      <c r="G121" s="30">
        <v>1.2800000000000002</v>
      </c>
      <c r="H121" s="74"/>
    </row>
    <row r="122" spans="2:8" s="82" customFormat="1" ht="20.100000000000001" customHeight="1">
      <c r="B122" s="18" t="s">
        <v>40</v>
      </c>
      <c r="C122" s="19" t="s">
        <v>41</v>
      </c>
      <c r="D122" s="20"/>
      <c r="E122" s="21"/>
      <c r="F122" s="22"/>
      <c r="G122" s="23"/>
      <c r="H122" s="87"/>
    </row>
    <row r="123" spans="2:8" s="31" customFormat="1" ht="20.100000000000001" customHeight="1">
      <c r="B123" s="34" t="s">
        <v>42</v>
      </c>
      <c r="C123" s="35" t="s">
        <v>1290</v>
      </c>
      <c r="D123" s="36"/>
      <c r="E123" s="28" t="s">
        <v>1288</v>
      </c>
      <c r="F123" s="29">
        <v>1</v>
      </c>
      <c r="G123" s="37"/>
      <c r="H123" s="74"/>
    </row>
    <row r="124" spans="2:8" s="31" customFormat="1" ht="20.100000000000001" hidden="1" customHeight="1">
      <c r="B124" s="34"/>
      <c r="C124" s="39"/>
      <c r="D124" s="40"/>
      <c r="E124" s="41"/>
      <c r="F124" s="42"/>
      <c r="G124" s="42"/>
      <c r="H124" s="89"/>
    </row>
    <row r="125" spans="2:8" s="31" customFormat="1" ht="20.100000000000001" hidden="1" customHeight="1">
      <c r="B125" s="34"/>
      <c r="C125" s="35"/>
      <c r="D125" s="36"/>
      <c r="E125" s="41"/>
      <c r="F125" s="29"/>
      <c r="G125" s="29"/>
      <c r="H125" s="88"/>
    </row>
    <row r="126" spans="2:8" s="31" customFormat="1" ht="20.100000000000001" hidden="1" customHeight="1">
      <c r="B126" s="34"/>
      <c r="C126" s="35"/>
      <c r="D126" s="36"/>
      <c r="E126" s="28"/>
      <c r="F126" s="29"/>
      <c r="G126" s="29"/>
      <c r="H126" s="88"/>
    </row>
    <row r="127" spans="2:8" s="31" customFormat="1" ht="20.100000000000001" hidden="1" customHeight="1">
      <c r="B127" s="34"/>
      <c r="C127" s="35"/>
      <c r="D127" s="36"/>
      <c r="E127" s="28"/>
      <c r="F127" s="29"/>
      <c r="G127" s="29"/>
      <c r="H127" s="88"/>
    </row>
    <row r="128" spans="2:8" s="31" customFormat="1" ht="20.100000000000001" hidden="1" customHeight="1">
      <c r="B128" s="34"/>
      <c r="C128" s="35"/>
      <c r="D128" s="36"/>
      <c r="E128" s="28"/>
      <c r="F128" s="29"/>
      <c r="G128" s="29"/>
      <c r="H128" s="88"/>
    </row>
    <row r="129" spans="2:8" s="31" customFormat="1" ht="20.100000000000001" hidden="1" customHeight="1">
      <c r="B129" s="34"/>
      <c r="C129" s="35"/>
      <c r="D129" s="36"/>
      <c r="E129" s="28"/>
      <c r="F129" s="29"/>
      <c r="G129" s="29"/>
      <c r="H129" s="88"/>
    </row>
    <row r="130" spans="2:8" s="31" customFormat="1" ht="20.100000000000001" hidden="1" customHeight="1">
      <c r="B130" s="34"/>
      <c r="C130" s="35"/>
      <c r="D130" s="36"/>
      <c r="E130" s="28"/>
      <c r="F130" s="29"/>
      <c r="G130" s="29"/>
      <c r="H130" s="88"/>
    </row>
    <row r="131" spans="2:8" s="31" customFormat="1" ht="20.100000000000001" hidden="1" customHeight="1">
      <c r="B131" s="34"/>
      <c r="C131" s="35"/>
      <c r="D131" s="36"/>
      <c r="E131" s="28"/>
      <c r="F131" s="29"/>
      <c r="G131" s="29"/>
      <c r="H131" s="88"/>
    </row>
    <row r="132" spans="2:8" s="31" customFormat="1" ht="20.100000000000001" hidden="1" customHeight="1">
      <c r="B132" s="34"/>
      <c r="C132" s="35"/>
      <c r="D132" s="36"/>
      <c r="E132" s="28"/>
      <c r="F132" s="29"/>
      <c r="G132" s="29"/>
      <c r="H132" s="88"/>
    </row>
    <row r="133" spans="2:8" s="31" customFormat="1" ht="20.100000000000001" hidden="1" customHeight="1">
      <c r="B133" s="34"/>
      <c r="C133" s="35"/>
      <c r="D133" s="36"/>
      <c r="E133" s="28"/>
      <c r="F133" s="29"/>
      <c r="G133" s="29"/>
      <c r="H133" s="88"/>
    </row>
    <row r="134" spans="2:8" s="31" customFormat="1" ht="20.100000000000001" hidden="1" customHeight="1">
      <c r="B134" s="34"/>
      <c r="C134" s="35"/>
      <c r="D134" s="36"/>
      <c r="E134" s="28"/>
      <c r="F134" s="29"/>
      <c r="G134" s="37"/>
      <c r="H134" s="74"/>
    </row>
    <row r="135" spans="2:8" s="31" customFormat="1" ht="20.100000000000001" hidden="1" customHeight="1">
      <c r="B135" s="34"/>
      <c r="C135" s="35"/>
      <c r="D135" s="36"/>
      <c r="E135" s="28"/>
      <c r="F135" s="29"/>
      <c r="G135" s="37"/>
      <c r="H135" s="74"/>
    </row>
    <row r="136" spans="2:8" s="31" customFormat="1" ht="20.100000000000001" hidden="1" customHeight="1">
      <c r="B136" s="34"/>
      <c r="C136" s="35"/>
      <c r="D136" s="36"/>
      <c r="E136" s="28"/>
      <c r="F136" s="29"/>
      <c r="G136" s="37"/>
      <c r="H136" s="74"/>
    </row>
    <row r="137" spans="2:8" s="31" customFormat="1" ht="20.100000000000001" hidden="1" customHeight="1">
      <c r="B137" s="34"/>
      <c r="C137" s="35"/>
      <c r="D137" s="36"/>
      <c r="E137" s="28"/>
      <c r="F137" s="29"/>
      <c r="G137" s="37"/>
      <c r="H137" s="74"/>
    </row>
    <row r="138" spans="2:8" s="31" customFormat="1" ht="20.100000000000001" hidden="1" customHeight="1">
      <c r="B138" s="34"/>
      <c r="C138" s="35"/>
      <c r="D138" s="36"/>
      <c r="E138" s="28"/>
      <c r="F138" s="29"/>
      <c r="G138" s="37"/>
      <c r="H138" s="74"/>
    </row>
    <row r="139" spans="2:8" s="31" customFormat="1" ht="20.100000000000001" hidden="1" customHeight="1">
      <c r="B139" s="34"/>
      <c r="C139" s="35"/>
      <c r="D139" s="36"/>
      <c r="E139" s="28"/>
      <c r="F139" s="29"/>
      <c r="G139" s="29"/>
      <c r="H139" s="88"/>
    </row>
    <row r="140" spans="2:8" s="31" customFormat="1" ht="20.100000000000001" hidden="1" customHeight="1">
      <c r="B140" s="34"/>
      <c r="C140" s="38"/>
      <c r="D140" s="43"/>
      <c r="E140" s="44"/>
      <c r="F140" s="29"/>
      <c r="G140" s="29"/>
      <c r="H140" s="88"/>
    </row>
    <row r="141" spans="2:8" s="31" customFormat="1" ht="20.100000000000001" hidden="1" customHeight="1">
      <c r="B141" s="34"/>
      <c r="C141" s="38"/>
      <c r="D141" s="43"/>
      <c r="E141" s="44"/>
      <c r="F141" s="29"/>
      <c r="G141" s="29"/>
      <c r="H141" s="88"/>
    </row>
    <row r="142" spans="2:8" s="31" customFormat="1" ht="20.100000000000001" hidden="1" customHeight="1">
      <c r="B142" s="34"/>
      <c r="C142" s="38"/>
      <c r="D142" s="43"/>
      <c r="E142" s="44"/>
      <c r="F142" s="29"/>
      <c r="G142" s="29"/>
      <c r="H142" s="88"/>
    </row>
    <row r="143" spans="2:8" s="31" customFormat="1" ht="20.100000000000001" hidden="1" customHeight="1">
      <c r="B143" s="34"/>
      <c r="C143" s="38"/>
      <c r="D143" s="43"/>
      <c r="E143" s="45"/>
      <c r="F143" s="29"/>
      <c r="G143" s="29"/>
      <c r="H143" s="88"/>
    </row>
    <row r="144" spans="2:8" s="31" customFormat="1" ht="20.100000000000001" hidden="1" customHeight="1">
      <c r="B144" s="34"/>
      <c r="C144" s="38"/>
      <c r="D144" s="43"/>
      <c r="E144" s="45"/>
      <c r="F144" s="29"/>
      <c r="G144" s="29"/>
      <c r="H144" s="88"/>
    </row>
    <row r="145" spans="2:8" s="84" customFormat="1" ht="20.100000000000001" hidden="1" customHeight="1">
      <c r="B145" s="34"/>
      <c r="C145" s="38"/>
      <c r="D145" s="43"/>
      <c r="E145" s="44"/>
      <c r="F145" s="29"/>
      <c r="G145" s="29"/>
      <c r="H145" s="88"/>
    </row>
    <row r="146" spans="2:8" s="82" customFormat="1" ht="20.100000000000001" customHeight="1">
      <c r="B146" s="18" t="s">
        <v>66</v>
      </c>
      <c r="C146" s="19" t="s">
        <v>67</v>
      </c>
      <c r="D146" s="20"/>
      <c r="E146" s="21"/>
      <c r="F146" s="22"/>
      <c r="G146" s="23"/>
      <c r="H146" s="87"/>
    </row>
    <row r="147" spans="2:8" s="31" customFormat="1" ht="20.100000000000001" customHeight="1">
      <c r="B147" s="34" t="s">
        <v>68</v>
      </c>
      <c r="C147" s="38" t="s">
        <v>69</v>
      </c>
      <c r="D147" s="43" t="s">
        <v>70</v>
      </c>
      <c r="E147" s="45" t="s">
        <v>10</v>
      </c>
      <c r="F147" s="29">
        <v>1</v>
      </c>
      <c r="G147" s="29">
        <v>1</v>
      </c>
      <c r="H147" s="88"/>
    </row>
    <row r="148" spans="2:8" s="84" customFormat="1" ht="20.100000000000001" customHeight="1">
      <c r="B148" s="34" t="s">
        <v>71</v>
      </c>
      <c r="C148" s="38" t="s">
        <v>72</v>
      </c>
      <c r="D148" s="43"/>
      <c r="E148" s="45" t="s">
        <v>10</v>
      </c>
      <c r="F148" s="29">
        <v>1</v>
      </c>
      <c r="G148" s="29">
        <v>1</v>
      </c>
      <c r="H148" s="88"/>
    </row>
    <row r="149" spans="2:8" s="84" customFormat="1" ht="20.100000000000001" customHeight="1">
      <c r="B149" s="34" t="s">
        <v>73</v>
      </c>
      <c r="C149" s="38" t="s">
        <v>74</v>
      </c>
      <c r="D149" s="43"/>
      <c r="E149" s="45" t="s">
        <v>10</v>
      </c>
      <c r="F149" s="29">
        <v>1</v>
      </c>
      <c r="G149" s="29">
        <v>1</v>
      </c>
      <c r="H149" s="88"/>
    </row>
    <row r="150" spans="2:8" s="84" customFormat="1" ht="20.100000000000001" customHeight="1">
      <c r="B150" s="34" t="s">
        <v>75</v>
      </c>
      <c r="C150" s="38" t="s">
        <v>76</v>
      </c>
      <c r="D150" s="43"/>
      <c r="E150" s="45" t="s">
        <v>10</v>
      </c>
      <c r="F150" s="29">
        <v>1</v>
      </c>
      <c r="G150" s="29">
        <v>1</v>
      </c>
      <c r="H150" s="88"/>
    </row>
    <row r="151" spans="2:8" s="84" customFormat="1" ht="20.100000000000001" customHeight="1">
      <c r="B151" s="34" t="s">
        <v>77</v>
      </c>
      <c r="C151" s="38" t="s">
        <v>78</v>
      </c>
      <c r="D151" s="43" t="s">
        <v>79</v>
      </c>
      <c r="E151" s="45" t="s">
        <v>10</v>
      </c>
      <c r="F151" s="29">
        <v>1</v>
      </c>
      <c r="G151" s="29">
        <v>1</v>
      </c>
      <c r="H151" s="88"/>
    </row>
    <row r="152" spans="2:8" s="84" customFormat="1" ht="20.100000000000001" customHeight="1">
      <c r="B152" s="34" t="s">
        <v>80</v>
      </c>
      <c r="C152" s="38" t="s">
        <v>81</v>
      </c>
      <c r="D152" s="43" t="s">
        <v>82</v>
      </c>
      <c r="E152" s="45" t="s">
        <v>10</v>
      </c>
      <c r="F152" s="29">
        <v>0</v>
      </c>
      <c r="G152" s="29">
        <v>0</v>
      </c>
      <c r="H152" s="88"/>
    </row>
    <row r="153" spans="2:8" s="84" customFormat="1" ht="20.100000000000001" customHeight="1">
      <c r="B153" s="34" t="s">
        <v>83</v>
      </c>
      <c r="C153" s="38" t="s">
        <v>84</v>
      </c>
      <c r="D153" s="43"/>
      <c r="E153" s="45" t="s">
        <v>85</v>
      </c>
      <c r="F153" s="29">
        <v>1</v>
      </c>
      <c r="G153" s="29">
        <v>1</v>
      </c>
      <c r="H153" s="88"/>
    </row>
    <row r="154" spans="2:8" s="84" customFormat="1" ht="20.100000000000001" customHeight="1">
      <c r="B154" s="34" t="s">
        <v>86</v>
      </c>
      <c r="C154" s="38" t="s">
        <v>87</v>
      </c>
      <c r="D154" s="36"/>
      <c r="E154" s="45" t="s">
        <v>88</v>
      </c>
      <c r="F154" s="29">
        <v>1</v>
      </c>
      <c r="G154" s="29">
        <v>1</v>
      </c>
      <c r="H154" s="88"/>
    </row>
    <row r="155" spans="2:8" s="84" customFormat="1" ht="20.100000000000001" customHeight="1">
      <c r="B155" s="34" t="s">
        <v>89</v>
      </c>
      <c r="C155" s="38" t="s">
        <v>90</v>
      </c>
      <c r="D155" s="36"/>
      <c r="E155" s="45" t="s">
        <v>88</v>
      </c>
      <c r="F155" s="29">
        <v>1</v>
      </c>
      <c r="G155" s="29">
        <v>1</v>
      </c>
      <c r="H155" s="88"/>
    </row>
    <row r="156" spans="2:8" s="84" customFormat="1" ht="20.100000000000001" customHeight="1">
      <c r="B156" s="34" t="s">
        <v>91</v>
      </c>
      <c r="C156" s="35" t="s">
        <v>92</v>
      </c>
      <c r="D156" s="36"/>
      <c r="E156" s="45" t="s">
        <v>88</v>
      </c>
      <c r="F156" s="29">
        <v>1</v>
      </c>
      <c r="G156" s="29">
        <v>1</v>
      </c>
      <c r="H156" s="88"/>
    </row>
    <row r="157" spans="2:8" s="84" customFormat="1" ht="20.100000000000001" customHeight="1">
      <c r="B157" s="34" t="s">
        <v>93</v>
      </c>
      <c r="C157" s="35" t="s">
        <v>94</v>
      </c>
      <c r="D157" s="36"/>
      <c r="E157" s="45" t="s">
        <v>88</v>
      </c>
      <c r="F157" s="29">
        <v>1</v>
      </c>
      <c r="G157" s="29">
        <v>1</v>
      </c>
      <c r="H157" s="88"/>
    </row>
    <row r="158" spans="2:8" s="84" customFormat="1" ht="20.100000000000001" customHeight="1">
      <c r="B158" s="34" t="s">
        <v>95</v>
      </c>
      <c r="C158" s="35" t="s">
        <v>96</v>
      </c>
      <c r="D158" s="36"/>
      <c r="E158" s="45" t="s">
        <v>88</v>
      </c>
      <c r="F158" s="29">
        <v>1</v>
      </c>
      <c r="G158" s="29">
        <v>1</v>
      </c>
      <c r="H158" s="88"/>
    </row>
    <row r="159" spans="2:8" s="84" customFormat="1" ht="20.100000000000001" customHeight="1">
      <c r="B159" s="34" t="s">
        <v>97</v>
      </c>
      <c r="C159" s="26" t="s">
        <v>98</v>
      </c>
      <c r="D159" s="36"/>
      <c r="E159" s="45" t="s">
        <v>10</v>
      </c>
      <c r="F159" s="30">
        <v>1</v>
      </c>
      <c r="G159" s="30">
        <v>1</v>
      </c>
      <c r="H159" s="88"/>
    </row>
    <row r="160" spans="2:8" s="84" customFormat="1" ht="20.100000000000001" customHeight="1">
      <c r="B160" s="34" t="s">
        <v>99</v>
      </c>
      <c r="C160" s="38" t="s">
        <v>100</v>
      </c>
      <c r="D160" s="43"/>
      <c r="E160" s="45" t="s">
        <v>88</v>
      </c>
      <c r="F160" s="29">
        <v>3</v>
      </c>
      <c r="G160" s="29">
        <v>3</v>
      </c>
      <c r="H160" s="88"/>
    </row>
    <row r="161" spans="1:8" s="84" customFormat="1" ht="20.100000000000001" customHeight="1">
      <c r="B161" s="34" t="s">
        <v>101</v>
      </c>
      <c r="C161" s="38" t="s">
        <v>102</v>
      </c>
      <c r="D161" s="43"/>
      <c r="E161" s="45" t="s">
        <v>10</v>
      </c>
      <c r="F161" s="29">
        <v>1</v>
      </c>
      <c r="G161" s="29">
        <v>1</v>
      </c>
      <c r="H161" s="88"/>
    </row>
    <row r="162" spans="1:8" s="84" customFormat="1" ht="20.100000000000001" customHeight="1">
      <c r="B162" s="34" t="s">
        <v>103</v>
      </c>
      <c r="C162" s="38" t="s">
        <v>104</v>
      </c>
      <c r="D162" s="43" t="s">
        <v>105</v>
      </c>
      <c r="E162" s="45" t="s">
        <v>47</v>
      </c>
      <c r="F162" s="29">
        <v>4</v>
      </c>
      <c r="G162" s="29">
        <v>4</v>
      </c>
      <c r="H162" s="88"/>
    </row>
    <row r="163" spans="1:8" s="82" customFormat="1" ht="20.100000000000001" customHeight="1">
      <c r="A163" s="82">
        <v>4</v>
      </c>
      <c r="B163" s="11" t="s">
        <v>125</v>
      </c>
      <c r="C163" s="12" t="s">
        <v>126</v>
      </c>
      <c r="D163" s="13" t="s">
        <v>112</v>
      </c>
      <c r="E163" s="14" t="s">
        <v>10</v>
      </c>
      <c r="F163" s="15">
        <v>1</v>
      </c>
      <c r="G163" s="16"/>
      <c r="H163" s="90"/>
    </row>
    <row r="164" spans="1:8" s="82" customFormat="1" ht="20.100000000000001" customHeight="1">
      <c r="B164" s="18" t="s">
        <v>11</v>
      </c>
      <c r="C164" s="19" t="s">
        <v>12</v>
      </c>
      <c r="D164" s="20"/>
      <c r="E164" s="21"/>
      <c r="F164" s="22"/>
      <c r="G164" s="23"/>
      <c r="H164" s="87"/>
    </row>
    <row r="165" spans="1:8" s="82" customFormat="1" ht="20.100000000000001" customHeight="1">
      <c r="B165" s="25" t="s">
        <v>13</v>
      </c>
      <c r="C165" s="26" t="s">
        <v>113</v>
      </c>
      <c r="D165" s="27" t="s">
        <v>127</v>
      </c>
      <c r="E165" s="28" t="s">
        <v>16</v>
      </c>
      <c r="F165" s="29">
        <v>1.0195501499999999</v>
      </c>
      <c r="G165" s="30">
        <v>1.0195501499999999</v>
      </c>
      <c r="H165" s="88"/>
    </row>
    <row r="166" spans="1:8" s="82" customFormat="1" ht="20.100000000000001" customHeight="1">
      <c r="B166" s="25" t="s">
        <v>17</v>
      </c>
      <c r="C166" s="26" t="s">
        <v>18</v>
      </c>
      <c r="D166" s="32" t="s">
        <v>19</v>
      </c>
      <c r="E166" s="33" t="s">
        <v>20</v>
      </c>
      <c r="F166" s="29">
        <v>2.5760000000000005</v>
      </c>
      <c r="G166" s="30">
        <v>2.5760000000000005</v>
      </c>
      <c r="H166" s="88"/>
    </row>
    <row r="167" spans="1:8" s="82" customFormat="1" ht="20.100000000000001" customHeight="1">
      <c r="B167" s="25" t="s">
        <v>17</v>
      </c>
      <c r="C167" s="26" t="s">
        <v>128</v>
      </c>
      <c r="D167" s="27"/>
      <c r="E167" s="28" t="s">
        <v>23</v>
      </c>
      <c r="F167" s="29">
        <v>10</v>
      </c>
      <c r="G167" s="30">
        <v>10</v>
      </c>
      <c r="H167" s="88"/>
    </row>
    <row r="168" spans="1:8" s="84" customFormat="1" ht="20.100000000000001" customHeight="1">
      <c r="B168" s="25" t="s">
        <v>24</v>
      </c>
      <c r="C168" s="26" t="s">
        <v>25</v>
      </c>
      <c r="D168" s="27"/>
      <c r="E168" s="28" t="s">
        <v>23</v>
      </c>
      <c r="F168" s="29">
        <v>10</v>
      </c>
      <c r="G168" s="30">
        <v>10</v>
      </c>
      <c r="H168" s="88"/>
    </row>
    <row r="169" spans="1:8" s="31" customFormat="1" ht="20.100000000000001" customHeight="1">
      <c r="B169" s="25" t="s">
        <v>129</v>
      </c>
      <c r="C169" s="26" t="s">
        <v>27</v>
      </c>
      <c r="D169" s="32"/>
      <c r="E169" s="33" t="s">
        <v>16</v>
      </c>
      <c r="F169" s="29">
        <v>0.11304000000000002</v>
      </c>
      <c r="G169" s="30">
        <v>0.11304000000000002</v>
      </c>
      <c r="H169" s="88"/>
    </row>
    <row r="170" spans="1:8" s="82" customFormat="1" ht="20.100000000000001" customHeight="1">
      <c r="B170" s="18" t="s">
        <v>28</v>
      </c>
      <c r="C170" s="19" t="s">
        <v>115</v>
      </c>
      <c r="D170" s="20"/>
      <c r="E170" s="21"/>
      <c r="F170" s="22"/>
      <c r="G170" s="23"/>
      <c r="H170" s="87"/>
    </row>
    <row r="171" spans="1:8" s="82" customFormat="1" ht="20.100000000000001" customHeight="1">
      <c r="B171" s="34" t="s">
        <v>30</v>
      </c>
      <c r="C171" s="35" t="s">
        <v>31</v>
      </c>
      <c r="D171" s="36"/>
      <c r="E171" s="28" t="s">
        <v>32</v>
      </c>
      <c r="F171" s="29">
        <v>0.57600000000000018</v>
      </c>
      <c r="G171" s="37">
        <v>0.57600000000000018</v>
      </c>
      <c r="H171" s="74"/>
    </row>
    <row r="172" spans="1:8" s="82" customFormat="1" ht="20.100000000000001" customHeight="1">
      <c r="B172" s="34" t="s">
        <v>33</v>
      </c>
      <c r="C172" s="35" t="s">
        <v>34</v>
      </c>
      <c r="D172" s="36"/>
      <c r="E172" s="28" t="s">
        <v>32</v>
      </c>
      <c r="F172" s="29">
        <v>0.43200000000000005</v>
      </c>
      <c r="G172" s="37">
        <v>0.43200000000000005</v>
      </c>
      <c r="H172" s="74"/>
    </row>
    <row r="173" spans="1:8" s="82" customFormat="1" ht="20.100000000000001" customHeight="1">
      <c r="B173" s="34" t="s">
        <v>35</v>
      </c>
      <c r="C173" s="38" t="s">
        <v>36</v>
      </c>
      <c r="D173" s="32" t="s">
        <v>37</v>
      </c>
      <c r="E173" s="28" t="s">
        <v>32</v>
      </c>
      <c r="F173" s="29">
        <v>9</v>
      </c>
      <c r="G173" s="37">
        <v>9</v>
      </c>
      <c r="H173" s="74"/>
    </row>
    <row r="174" spans="1:8" s="82" customFormat="1" ht="20.100000000000001" customHeight="1">
      <c r="B174" s="34" t="s">
        <v>38</v>
      </c>
      <c r="C174" s="38" t="s">
        <v>39</v>
      </c>
      <c r="D174" s="32"/>
      <c r="E174" s="28" t="s">
        <v>32</v>
      </c>
      <c r="F174" s="29">
        <v>2.5760000000000005</v>
      </c>
      <c r="G174" s="30">
        <v>2.5760000000000005</v>
      </c>
      <c r="H174" s="74"/>
    </row>
    <row r="175" spans="1:8" s="82" customFormat="1" ht="20.100000000000001" customHeight="1">
      <c r="B175" s="18" t="s">
        <v>40</v>
      </c>
      <c r="C175" s="19" t="s">
        <v>41</v>
      </c>
      <c r="D175" s="20"/>
      <c r="E175" s="21"/>
      <c r="F175" s="22"/>
      <c r="G175" s="23"/>
      <c r="H175" s="87"/>
    </row>
    <row r="176" spans="1:8" s="31" customFormat="1" ht="20.100000000000001" customHeight="1">
      <c r="B176" s="34" t="s">
        <v>42</v>
      </c>
      <c r="C176" s="35" t="s">
        <v>1291</v>
      </c>
      <c r="D176" s="36"/>
      <c r="E176" s="28" t="s">
        <v>1288</v>
      </c>
      <c r="F176" s="29">
        <v>1</v>
      </c>
      <c r="G176" s="37"/>
      <c r="H176" s="74"/>
    </row>
    <row r="177" spans="2:8" s="31" customFormat="1" ht="20.100000000000001" hidden="1" customHeight="1">
      <c r="B177" s="34"/>
      <c r="C177" s="39"/>
      <c r="D177" s="40"/>
      <c r="E177" s="41"/>
      <c r="F177" s="42"/>
      <c r="G177" s="42"/>
      <c r="H177" s="89"/>
    </row>
    <row r="178" spans="2:8" s="31" customFormat="1" ht="20.100000000000001" hidden="1" customHeight="1">
      <c r="B178" s="34"/>
      <c r="C178" s="35"/>
      <c r="D178" s="36"/>
      <c r="E178" s="41"/>
      <c r="F178" s="29"/>
      <c r="G178" s="29"/>
      <c r="H178" s="88"/>
    </row>
    <row r="179" spans="2:8" s="31" customFormat="1" ht="20.100000000000001" hidden="1" customHeight="1">
      <c r="B179" s="34"/>
      <c r="C179" s="35"/>
      <c r="D179" s="36"/>
      <c r="E179" s="28"/>
      <c r="F179" s="29"/>
      <c r="G179" s="29"/>
      <c r="H179" s="88"/>
    </row>
    <row r="180" spans="2:8" s="31" customFormat="1" ht="20.100000000000001" hidden="1" customHeight="1">
      <c r="B180" s="34"/>
      <c r="C180" s="35"/>
      <c r="D180" s="36"/>
      <c r="E180" s="28"/>
      <c r="F180" s="29"/>
      <c r="G180" s="29"/>
      <c r="H180" s="88"/>
    </row>
    <row r="181" spans="2:8" s="31" customFormat="1" ht="20.100000000000001" hidden="1" customHeight="1">
      <c r="B181" s="34"/>
      <c r="C181" s="35"/>
      <c r="D181" s="36"/>
      <c r="E181" s="28"/>
      <c r="F181" s="29"/>
      <c r="G181" s="29"/>
      <c r="H181" s="88"/>
    </row>
    <row r="182" spans="2:8" s="31" customFormat="1" ht="20.100000000000001" hidden="1" customHeight="1">
      <c r="B182" s="34"/>
      <c r="C182" s="35"/>
      <c r="D182" s="36"/>
      <c r="E182" s="28"/>
      <c r="F182" s="29"/>
      <c r="G182" s="29"/>
      <c r="H182" s="88"/>
    </row>
    <row r="183" spans="2:8" s="31" customFormat="1" ht="20.100000000000001" hidden="1" customHeight="1">
      <c r="B183" s="34"/>
      <c r="C183" s="35"/>
      <c r="D183" s="36"/>
      <c r="E183" s="28"/>
      <c r="F183" s="29"/>
      <c r="G183" s="29"/>
      <c r="H183" s="88"/>
    </row>
    <row r="184" spans="2:8" s="31" customFormat="1" ht="20.100000000000001" hidden="1" customHeight="1">
      <c r="B184" s="34"/>
      <c r="C184" s="35"/>
      <c r="D184" s="36"/>
      <c r="E184" s="28"/>
      <c r="F184" s="29"/>
      <c r="G184" s="29"/>
      <c r="H184" s="88"/>
    </row>
    <row r="185" spans="2:8" s="31" customFormat="1" ht="20.100000000000001" hidden="1" customHeight="1">
      <c r="B185" s="34"/>
      <c r="C185" s="35"/>
      <c r="D185" s="36"/>
      <c r="E185" s="28"/>
      <c r="F185" s="29"/>
      <c r="G185" s="29"/>
      <c r="H185" s="88"/>
    </row>
    <row r="186" spans="2:8" s="31" customFormat="1" ht="20.100000000000001" hidden="1" customHeight="1">
      <c r="B186" s="34"/>
      <c r="C186" s="35"/>
      <c r="D186" s="36"/>
      <c r="E186" s="28"/>
      <c r="F186" s="29"/>
      <c r="G186" s="29"/>
      <c r="H186" s="88"/>
    </row>
    <row r="187" spans="2:8" s="31" customFormat="1" ht="20.100000000000001" hidden="1" customHeight="1">
      <c r="B187" s="34"/>
      <c r="C187" s="35"/>
      <c r="D187" s="36"/>
      <c r="E187" s="28"/>
      <c r="F187" s="29"/>
      <c r="G187" s="29"/>
      <c r="H187" s="88"/>
    </row>
    <row r="188" spans="2:8" s="31" customFormat="1" ht="20.100000000000001" hidden="1" customHeight="1">
      <c r="B188" s="34"/>
      <c r="C188" s="35"/>
      <c r="D188" s="36"/>
      <c r="E188" s="28"/>
      <c r="F188" s="29"/>
      <c r="G188" s="37"/>
      <c r="H188" s="74"/>
    </row>
    <row r="189" spans="2:8" s="31" customFormat="1" ht="20.100000000000001" hidden="1" customHeight="1">
      <c r="B189" s="34"/>
      <c r="C189" s="35"/>
      <c r="D189" s="36"/>
      <c r="E189" s="28"/>
      <c r="F189" s="29"/>
      <c r="G189" s="37"/>
      <c r="H189" s="74"/>
    </row>
    <row r="190" spans="2:8" s="31" customFormat="1" ht="20.100000000000001" hidden="1" customHeight="1">
      <c r="B190" s="34"/>
      <c r="C190" s="35"/>
      <c r="D190" s="36"/>
      <c r="E190" s="28"/>
      <c r="F190" s="29"/>
      <c r="G190" s="37"/>
      <c r="H190" s="74"/>
    </row>
    <row r="191" spans="2:8" s="31" customFormat="1" ht="20.100000000000001" hidden="1" customHeight="1">
      <c r="B191" s="34"/>
      <c r="C191" s="35"/>
      <c r="D191" s="36"/>
      <c r="E191" s="28"/>
      <c r="F191" s="29"/>
      <c r="G191" s="37"/>
      <c r="H191" s="74"/>
    </row>
    <row r="192" spans="2:8" s="31" customFormat="1" ht="20.100000000000001" hidden="1" customHeight="1">
      <c r="B192" s="34"/>
      <c r="C192" s="35"/>
      <c r="D192" s="36"/>
      <c r="E192" s="28"/>
      <c r="F192" s="29"/>
      <c r="G192" s="37"/>
      <c r="H192" s="74"/>
    </row>
    <row r="193" spans="2:8" s="31" customFormat="1" ht="20.100000000000001" hidden="1" customHeight="1">
      <c r="B193" s="34"/>
      <c r="C193" s="35"/>
      <c r="D193" s="36"/>
      <c r="E193" s="28"/>
      <c r="F193" s="29"/>
      <c r="G193" s="29"/>
      <c r="H193" s="88"/>
    </row>
    <row r="194" spans="2:8" s="31" customFormat="1" ht="20.100000000000001" hidden="1" customHeight="1">
      <c r="B194" s="34"/>
      <c r="C194" s="38"/>
      <c r="D194" s="43"/>
      <c r="E194" s="44"/>
      <c r="F194" s="29"/>
      <c r="G194" s="29"/>
      <c r="H194" s="88"/>
    </row>
    <row r="195" spans="2:8" s="31" customFormat="1" ht="20.100000000000001" hidden="1" customHeight="1">
      <c r="B195" s="34"/>
      <c r="C195" s="38"/>
      <c r="D195" s="43"/>
      <c r="E195" s="44"/>
      <c r="F195" s="29"/>
      <c r="G195" s="29"/>
      <c r="H195" s="88"/>
    </row>
    <row r="196" spans="2:8" s="31" customFormat="1" ht="20.100000000000001" hidden="1" customHeight="1">
      <c r="B196" s="34"/>
      <c r="C196" s="38"/>
      <c r="D196" s="43"/>
      <c r="E196" s="44"/>
      <c r="F196" s="29"/>
      <c r="G196" s="29"/>
      <c r="H196" s="88"/>
    </row>
    <row r="197" spans="2:8" s="31" customFormat="1" ht="20.100000000000001" hidden="1" customHeight="1">
      <c r="B197" s="34"/>
      <c r="C197" s="38"/>
      <c r="D197" s="43"/>
      <c r="E197" s="45"/>
      <c r="F197" s="29"/>
      <c r="G197" s="29"/>
      <c r="H197" s="88"/>
    </row>
    <row r="198" spans="2:8" s="31" customFormat="1" ht="20.100000000000001" hidden="1" customHeight="1">
      <c r="B198" s="34"/>
      <c r="C198" s="38"/>
      <c r="D198" s="43"/>
      <c r="E198" s="45"/>
      <c r="F198" s="29"/>
      <c r="G198" s="29"/>
      <c r="H198" s="88"/>
    </row>
    <row r="199" spans="2:8" s="82" customFormat="1" ht="20.100000000000001" customHeight="1">
      <c r="B199" s="18" t="s">
        <v>66</v>
      </c>
      <c r="C199" s="19" t="s">
        <v>67</v>
      </c>
      <c r="D199" s="20"/>
      <c r="E199" s="21"/>
      <c r="F199" s="22"/>
      <c r="G199" s="23"/>
      <c r="H199" s="87"/>
    </row>
    <row r="200" spans="2:8" s="31" customFormat="1" ht="20.100000000000001" customHeight="1">
      <c r="B200" s="34" t="s">
        <v>130</v>
      </c>
      <c r="C200" s="38" t="s">
        <v>119</v>
      </c>
      <c r="D200" s="43" t="s">
        <v>120</v>
      </c>
      <c r="E200" s="45" t="s">
        <v>10</v>
      </c>
      <c r="F200" s="29">
        <v>1</v>
      </c>
      <c r="G200" s="29">
        <v>1</v>
      </c>
      <c r="H200" s="88"/>
    </row>
    <row r="201" spans="2:8" s="84" customFormat="1" ht="20.100000000000001" customHeight="1">
      <c r="B201" s="34" t="s">
        <v>71</v>
      </c>
      <c r="C201" s="38" t="s">
        <v>72</v>
      </c>
      <c r="D201" s="43"/>
      <c r="E201" s="45" t="s">
        <v>10</v>
      </c>
      <c r="F201" s="29">
        <v>1</v>
      </c>
      <c r="G201" s="29">
        <v>1</v>
      </c>
      <c r="H201" s="88"/>
    </row>
    <row r="202" spans="2:8" s="84" customFormat="1" ht="20.100000000000001" customHeight="1">
      <c r="B202" s="34" t="s">
        <v>73</v>
      </c>
      <c r="C202" s="38" t="s">
        <v>74</v>
      </c>
      <c r="D202" s="43"/>
      <c r="E202" s="45" t="s">
        <v>10</v>
      </c>
      <c r="F202" s="29">
        <v>1</v>
      </c>
      <c r="G202" s="29">
        <v>1</v>
      </c>
      <c r="H202" s="88"/>
    </row>
    <row r="203" spans="2:8" s="84" customFormat="1" ht="20.100000000000001" customHeight="1">
      <c r="B203" s="34" t="s">
        <v>75</v>
      </c>
      <c r="C203" s="38" t="s">
        <v>76</v>
      </c>
      <c r="D203" s="43"/>
      <c r="E203" s="45" t="s">
        <v>10</v>
      </c>
      <c r="F203" s="29">
        <v>1</v>
      </c>
      <c r="G203" s="29">
        <v>1</v>
      </c>
      <c r="H203" s="88"/>
    </row>
    <row r="204" spans="2:8" s="84" customFormat="1" ht="20.100000000000001" customHeight="1">
      <c r="B204" s="34" t="s">
        <v>77</v>
      </c>
      <c r="C204" s="38" t="s">
        <v>78</v>
      </c>
      <c r="D204" s="43" t="s">
        <v>79</v>
      </c>
      <c r="E204" s="45" t="s">
        <v>10</v>
      </c>
      <c r="F204" s="29">
        <v>1</v>
      </c>
      <c r="G204" s="29">
        <v>1</v>
      </c>
      <c r="H204" s="88"/>
    </row>
    <row r="205" spans="2:8" s="84" customFormat="1" ht="20.100000000000001" customHeight="1">
      <c r="B205" s="34" t="s">
        <v>80</v>
      </c>
      <c r="C205" s="38" t="s">
        <v>81</v>
      </c>
      <c r="D205" s="43" t="s">
        <v>82</v>
      </c>
      <c r="E205" s="45" t="s">
        <v>10</v>
      </c>
      <c r="F205" s="29">
        <v>0</v>
      </c>
      <c r="G205" s="29">
        <v>0</v>
      </c>
      <c r="H205" s="88"/>
    </row>
    <row r="206" spans="2:8" s="84" customFormat="1" ht="20.100000000000001" customHeight="1">
      <c r="B206" s="34" t="s">
        <v>83</v>
      </c>
      <c r="C206" s="38" t="s">
        <v>84</v>
      </c>
      <c r="D206" s="43"/>
      <c r="E206" s="45" t="s">
        <v>85</v>
      </c>
      <c r="F206" s="29">
        <v>1</v>
      </c>
      <c r="G206" s="29">
        <v>1</v>
      </c>
      <c r="H206" s="88"/>
    </row>
    <row r="207" spans="2:8" s="84" customFormat="1" ht="20.100000000000001" customHeight="1">
      <c r="B207" s="34" t="s">
        <v>86</v>
      </c>
      <c r="C207" s="38" t="s">
        <v>87</v>
      </c>
      <c r="D207" s="36"/>
      <c r="E207" s="45" t="s">
        <v>88</v>
      </c>
      <c r="F207" s="29">
        <v>1</v>
      </c>
      <c r="G207" s="29">
        <v>1</v>
      </c>
      <c r="H207" s="88"/>
    </row>
    <row r="208" spans="2:8" s="84" customFormat="1" ht="20.100000000000001" customHeight="1">
      <c r="B208" s="34" t="s">
        <v>89</v>
      </c>
      <c r="C208" s="38" t="s">
        <v>90</v>
      </c>
      <c r="D208" s="36"/>
      <c r="E208" s="45" t="s">
        <v>88</v>
      </c>
      <c r="F208" s="29">
        <v>1</v>
      </c>
      <c r="G208" s="29">
        <v>1</v>
      </c>
      <c r="H208" s="88"/>
    </row>
    <row r="209" spans="1:8" s="84" customFormat="1" ht="20.100000000000001" customHeight="1">
      <c r="B209" s="34" t="s">
        <v>91</v>
      </c>
      <c r="C209" s="35" t="s">
        <v>92</v>
      </c>
      <c r="D209" s="36"/>
      <c r="E209" s="45" t="s">
        <v>88</v>
      </c>
      <c r="F209" s="29">
        <v>1</v>
      </c>
      <c r="G209" s="29">
        <v>1</v>
      </c>
      <c r="H209" s="88"/>
    </row>
    <row r="210" spans="1:8" s="84" customFormat="1" ht="20.100000000000001" customHeight="1">
      <c r="B210" s="34" t="s">
        <v>93</v>
      </c>
      <c r="C210" s="35" t="s">
        <v>94</v>
      </c>
      <c r="D210" s="36"/>
      <c r="E210" s="45" t="s">
        <v>88</v>
      </c>
      <c r="F210" s="29">
        <v>1</v>
      </c>
      <c r="G210" s="29">
        <v>1</v>
      </c>
      <c r="H210" s="88"/>
    </row>
    <row r="211" spans="1:8" s="84" customFormat="1" ht="20.100000000000001" customHeight="1">
      <c r="B211" s="34" t="s">
        <v>95</v>
      </c>
      <c r="C211" s="35" t="s">
        <v>96</v>
      </c>
      <c r="D211" s="36"/>
      <c r="E211" s="45" t="s">
        <v>88</v>
      </c>
      <c r="F211" s="29">
        <v>1</v>
      </c>
      <c r="G211" s="29">
        <v>1</v>
      </c>
      <c r="H211" s="88"/>
    </row>
    <row r="212" spans="1:8" s="84" customFormat="1" ht="20.100000000000001" customHeight="1">
      <c r="B212" s="34" t="s">
        <v>97</v>
      </c>
      <c r="C212" s="26" t="s">
        <v>98</v>
      </c>
      <c r="D212" s="36"/>
      <c r="E212" s="45" t="s">
        <v>10</v>
      </c>
      <c r="F212" s="30">
        <v>1</v>
      </c>
      <c r="G212" s="30">
        <v>1</v>
      </c>
      <c r="H212" s="88"/>
    </row>
    <row r="213" spans="1:8" s="84" customFormat="1" ht="20.100000000000001" customHeight="1">
      <c r="B213" s="34" t="s">
        <v>99</v>
      </c>
      <c r="C213" s="38" t="s">
        <v>100</v>
      </c>
      <c r="D213" s="43"/>
      <c r="E213" s="45" t="s">
        <v>88</v>
      </c>
      <c r="F213" s="29">
        <v>3</v>
      </c>
      <c r="G213" s="29">
        <v>3</v>
      </c>
      <c r="H213" s="88"/>
    </row>
    <row r="214" spans="1:8" s="84" customFormat="1" ht="20.100000000000001" customHeight="1">
      <c r="B214" s="34" t="s">
        <v>101</v>
      </c>
      <c r="C214" s="38" t="s">
        <v>102</v>
      </c>
      <c r="D214" s="43"/>
      <c r="E214" s="45" t="s">
        <v>10</v>
      </c>
      <c r="F214" s="29">
        <v>1</v>
      </c>
      <c r="G214" s="29">
        <v>1</v>
      </c>
      <c r="H214" s="88"/>
    </row>
    <row r="215" spans="1:8" s="84" customFormat="1" ht="20.100000000000001" customHeight="1">
      <c r="B215" s="34" t="s">
        <v>103</v>
      </c>
      <c r="C215" s="38" t="s">
        <v>104</v>
      </c>
      <c r="D215" s="43" t="s">
        <v>105</v>
      </c>
      <c r="E215" s="45" t="s">
        <v>47</v>
      </c>
      <c r="F215" s="29">
        <v>4</v>
      </c>
      <c r="G215" s="29">
        <v>4</v>
      </c>
      <c r="H215" s="88"/>
    </row>
    <row r="216" spans="1:8" s="82" customFormat="1" ht="20.100000000000001" customHeight="1">
      <c r="A216" s="82">
        <v>5</v>
      </c>
      <c r="B216" s="11" t="s">
        <v>131</v>
      </c>
      <c r="C216" s="12" t="s">
        <v>132</v>
      </c>
      <c r="D216" s="13" t="s">
        <v>133</v>
      </c>
      <c r="E216" s="14" t="s">
        <v>10</v>
      </c>
      <c r="F216" s="15">
        <v>1</v>
      </c>
      <c r="G216" s="16"/>
      <c r="H216" s="90"/>
    </row>
    <row r="217" spans="1:8" s="82" customFormat="1" ht="20.100000000000001" customHeight="1">
      <c r="B217" s="18" t="s">
        <v>11</v>
      </c>
      <c r="C217" s="19" t="s">
        <v>12</v>
      </c>
      <c r="D217" s="20"/>
      <c r="E217" s="21"/>
      <c r="F217" s="22"/>
      <c r="G217" s="23"/>
      <c r="H217" s="87"/>
    </row>
    <row r="218" spans="1:8" s="82" customFormat="1" ht="20.100000000000001" customHeight="1">
      <c r="B218" s="25" t="s">
        <v>13</v>
      </c>
      <c r="C218" s="26" t="s">
        <v>113</v>
      </c>
      <c r="D218" s="27" t="s">
        <v>134</v>
      </c>
      <c r="E218" s="28" t="s">
        <v>16</v>
      </c>
      <c r="F218" s="29">
        <v>0.80878942499999995</v>
      </c>
      <c r="G218" s="30">
        <v>0.80878942499999995</v>
      </c>
      <c r="H218" s="88"/>
    </row>
    <row r="219" spans="1:8" s="82" customFormat="1" ht="20.100000000000001" customHeight="1">
      <c r="B219" s="25" t="s">
        <v>17</v>
      </c>
      <c r="C219" s="26" t="s">
        <v>18</v>
      </c>
      <c r="D219" s="32" t="s">
        <v>19</v>
      </c>
      <c r="E219" s="33" t="s">
        <v>20</v>
      </c>
      <c r="F219" s="29">
        <v>2.1978</v>
      </c>
      <c r="G219" s="30">
        <v>2.1978</v>
      </c>
      <c r="H219" s="88"/>
    </row>
    <row r="220" spans="1:8" s="84" customFormat="1" ht="20.100000000000001" customHeight="1">
      <c r="B220" s="25" t="s">
        <v>21</v>
      </c>
      <c r="C220" s="26" t="s">
        <v>22</v>
      </c>
      <c r="D220" s="32"/>
      <c r="E220" s="28" t="s">
        <v>23</v>
      </c>
      <c r="F220" s="29">
        <v>7.1999999999999993</v>
      </c>
      <c r="G220" s="30">
        <v>7.1999999999999993</v>
      </c>
      <c r="H220" s="88"/>
    </row>
    <row r="221" spans="1:8" s="85" customFormat="1" ht="20.100000000000001" customHeight="1">
      <c r="B221" s="25" t="s">
        <v>24</v>
      </c>
      <c r="C221" s="26" t="s">
        <v>25</v>
      </c>
      <c r="D221" s="27"/>
      <c r="E221" s="28" t="s">
        <v>23</v>
      </c>
      <c r="F221" s="29">
        <v>12</v>
      </c>
      <c r="G221" s="30">
        <v>12</v>
      </c>
      <c r="H221" s="88"/>
    </row>
    <row r="222" spans="1:8" s="31" customFormat="1" ht="20.100000000000001" customHeight="1">
      <c r="B222" s="25" t="s">
        <v>26</v>
      </c>
      <c r="C222" s="26" t="s">
        <v>27</v>
      </c>
      <c r="D222" s="32"/>
      <c r="E222" s="33" t="s">
        <v>16</v>
      </c>
      <c r="F222" s="29">
        <v>0.11304000000000002</v>
      </c>
      <c r="G222" s="30">
        <v>0.11304000000000002</v>
      </c>
      <c r="H222" s="88"/>
    </row>
    <row r="223" spans="1:8" s="82" customFormat="1" ht="20.100000000000001" customHeight="1">
      <c r="B223" s="18" t="s">
        <v>28</v>
      </c>
      <c r="C223" s="19" t="s">
        <v>115</v>
      </c>
      <c r="D223" s="20"/>
      <c r="E223" s="21"/>
      <c r="F223" s="22"/>
      <c r="G223" s="23"/>
      <c r="H223" s="87"/>
    </row>
    <row r="224" spans="1:8" s="31" customFormat="1" ht="20.100000000000001" customHeight="1">
      <c r="B224" s="34" t="s">
        <v>116</v>
      </c>
      <c r="C224" s="38" t="s">
        <v>117</v>
      </c>
      <c r="D224" s="32"/>
      <c r="E224" s="28" t="s">
        <v>32</v>
      </c>
      <c r="F224" s="29">
        <v>6</v>
      </c>
      <c r="G224" s="37">
        <v>6</v>
      </c>
      <c r="H224" s="74"/>
    </row>
    <row r="225" spans="2:8" s="82" customFormat="1" ht="20.100000000000001" customHeight="1">
      <c r="B225" s="34" t="s">
        <v>33</v>
      </c>
      <c r="C225" s="35" t="s">
        <v>31</v>
      </c>
      <c r="D225" s="36"/>
      <c r="E225" s="28" t="s">
        <v>32</v>
      </c>
      <c r="F225" s="29">
        <v>1.0240000000000002</v>
      </c>
      <c r="G225" s="37">
        <v>1.0240000000000002</v>
      </c>
      <c r="H225" s="74"/>
    </row>
    <row r="226" spans="2:8" s="82" customFormat="1" ht="20.100000000000001" customHeight="1">
      <c r="B226" s="34" t="s">
        <v>35</v>
      </c>
      <c r="C226" s="35" t="s">
        <v>34</v>
      </c>
      <c r="D226" s="36"/>
      <c r="E226" s="28" t="s">
        <v>32</v>
      </c>
      <c r="F226" s="29">
        <v>0.76800000000000013</v>
      </c>
      <c r="G226" s="37">
        <v>0.76800000000000013</v>
      </c>
      <c r="H226" s="74"/>
    </row>
    <row r="227" spans="2:8" s="82" customFormat="1" ht="20.100000000000001" customHeight="1">
      <c r="B227" s="34" t="s">
        <v>38</v>
      </c>
      <c r="C227" s="38" t="s">
        <v>36</v>
      </c>
      <c r="D227" s="32" t="s">
        <v>37</v>
      </c>
      <c r="E227" s="28" t="s">
        <v>32</v>
      </c>
      <c r="F227" s="29">
        <v>16</v>
      </c>
      <c r="G227" s="37">
        <v>16</v>
      </c>
      <c r="H227" s="74"/>
    </row>
    <row r="228" spans="2:8" s="82" customFormat="1" ht="20.100000000000001" customHeight="1">
      <c r="B228" s="34" t="s">
        <v>118</v>
      </c>
      <c r="C228" s="38" t="s">
        <v>39</v>
      </c>
      <c r="D228" s="32"/>
      <c r="E228" s="28" t="s">
        <v>32</v>
      </c>
      <c r="F228" s="29">
        <v>2.1978</v>
      </c>
      <c r="G228" s="30">
        <v>2.1978</v>
      </c>
      <c r="H228" s="74"/>
    </row>
    <row r="229" spans="2:8" s="82" customFormat="1" ht="20.100000000000001" customHeight="1">
      <c r="B229" s="18" t="s">
        <v>40</v>
      </c>
      <c r="C229" s="19" t="s">
        <v>41</v>
      </c>
      <c r="D229" s="20"/>
      <c r="E229" s="21"/>
      <c r="F229" s="22"/>
      <c r="G229" s="23"/>
      <c r="H229" s="87"/>
    </row>
    <row r="230" spans="2:8" s="31" customFormat="1" ht="20.100000000000001" customHeight="1">
      <c r="B230" s="34" t="s">
        <v>42</v>
      </c>
      <c r="C230" s="35" t="s">
        <v>1292</v>
      </c>
      <c r="D230" s="36"/>
      <c r="E230" s="28" t="s">
        <v>1288</v>
      </c>
      <c r="F230" s="29">
        <v>1</v>
      </c>
      <c r="G230" s="37"/>
      <c r="H230" s="74"/>
    </row>
    <row r="231" spans="2:8" s="31" customFormat="1" ht="20.100000000000001" hidden="1" customHeight="1">
      <c r="B231" s="34"/>
      <c r="C231" s="39"/>
      <c r="D231" s="40"/>
      <c r="E231" s="41"/>
      <c r="F231" s="42"/>
      <c r="G231" s="42"/>
      <c r="H231" s="89"/>
    </row>
    <row r="232" spans="2:8" s="31" customFormat="1" ht="20.100000000000001" hidden="1" customHeight="1">
      <c r="B232" s="34"/>
      <c r="C232" s="35"/>
      <c r="D232" s="36"/>
      <c r="E232" s="41"/>
      <c r="F232" s="29"/>
      <c r="G232" s="29"/>
      <c r="H232" s="88"/>
    </row>
    <row r="233" spans="2:8" s="31" customFormat="1" ht="20.100000000000001" hidden="1" customHeight="1">
      <c r="B233" s="34"/>
      <c r="C233" s="35"/>
      <c r="D233" s="36"/>
      <c r="E233" s="28"/>
      <c r="F233" s="29"/>
      <c r="G233" s="29"/>
      <c r="H233" s="88"/>
    </row>
    <row r="234" spans="2:8" s="31" customFormat="1" ht="20.100000000000001" hidden="1" customHeight="1">
      <c r="B234" s="34"/>
      <c r="C234" s="35"/>
      <c r="D234" s="36"/>
      <c r="E234" s="28"/>
      <c r="F234" s="29"/>
      <c r="G234" s="29"/>
      <c r="H234" s="88"/>
    </row>
    <row r="235" spans="2:8" s="31" customFormat="1" ht="20.100000000000001" hidden="1" customHeight="1">
      <c r="B235" s="34"/>
      <c r="C235" s="35"/>
      <c r="D235" s="36"/>
      <c r="E235" s="28"/>
      <c r="F235" s="29"/>
      <c r="G235" s="29"/>
      <c r="H235" s="88"/>
    </row>
    <row r="236" spans="2:8" s="31" customFormat="1" ht="20.100000000000001" hidden="1" customHeight="1">
      <c r="B236" s="34"/>
      <c r="C236" s="35"/>
      <c r="D236" s="36"/>
      <c r="E236" s="28"/>
      <c r="F236" s="29"/>
      <c r="G236" s="29"/>
      <c r="H236" s="88"/>
    </row>
    <row r="237" spans="2:8" s="31" customFormat="1" ht="20.100000000000001" hidden="1" customHeight="1">
      <c r="B237" s="34"/>
      <c r="C237" s="35"/>
      <c r="D237" s="36"/>
      <c r="E237" s="28"/>
      <c r="F237" s="29"/>
      <c r="G237" s="29"/>
      <c r="H237" s="88"/>
    </row>
    <row r="238" spans="2:8" s="31" customFormat="1" ht="20.100000000000001" hidden="1" customHeight="1">
      <c r="B238" s="34"/>
      <c r="C238" s="35"/>
      <c r="D238" s="36"/>
      <c r="E238" s="28"/>
      <c r="F238" s="29"/>
      <c r="G238" s="29"/>
      <c r="H238" s="88"/>
    </row>
    <row r="239" spans="2:8" s="31" customFormat="1" ht="20.100000000000001" hidden="1" customHeight="1">
      <c r="B239" s="34"/>
      <c r="C239" s="35"/>
      <c r="D239" s="36"/>
      <c r="E239" s="28"/>
      <c r="F239" s="29"/>
      <c r="G239" s="29"/>
      <c r="H239" s="88"/>
    </row>
    <row r="240" spans="2:8" s="31" customFormat="1" ht="20.100000000000001" hidden="1" customHeight="1">
      <c r="B240" s="34"/>
      <c r="C240" s="35"/>
      <c r="D240" s="36"/>
      <c r="E240" s="28"/>
      <c r="F240" s="29"/>
      <c r="G240" s="29"/>
      <c r="H240" s="88"/>
    </row>
    <row r="241" spans="2:8" s="31" customFormat="1" ht="20.100000000000001" hidden="1" customHeight="1">
      <c r="B241" s="34"/>
      <c r="C241" s="35"/>
      <c r="D241" s="36"/>
      <c r="E241" s="28"/>
      <c r="F241" s="29"/>
      <c r="G241" s="37"/>
      <c r="H241" s="74"/>
    </row>
    <row r="242" spans="2:8" s="31" customFormat="1" ht="20.100000000000001" hidden="1" customHeight="1">
      <c r="B242" s="34"/>
      <c r="C242" s="35"/>
      <c r="D242" s="36"/>
      <c r="E242" s="28"/>
      <c r="F242" s="29"/>
      <c r="G242" s="37"/>
      <c r="H242" s="74"/>
    </row>
    <row r="243" spans="2:8" s="31" customFormat="1" ht="20.100000000000001" hidden="1" customHeight="1">
      <c r="B243" s="34"/>
      <c r="C243" s="35"/>
      <c r="D243" s="36"/>
      <c r="E243" s="28"/>
      <c r="F243" s="29"/>
      <c r="G243" s="37"/>
      <c r="H243" s="74"/>
    </row>
    <row r="244" spans="2:8" s="31" customFormat="1" ht="20.100000000000001" hidden="1" customHeight="1">
      <c r="B244" s="34"/>
      <c r="C244" s="35"/>
      <c r="D244" s="36"/>
      <c r="E244" s="28"/>
      <c r="F244" s="29"/>
      <c r="G244" s="37"/>
      <c r="H244" s="74"/>
    </row>
    <row r="245" spans="2:8" s="31" customFormat="1" ht="20.100000000000001" hidden="1" customHeight="1">
      <c r="B245" s="34"/>
      <c r="C245" s="35"/>
      <c r="D245" s="36"/>
      <c r="E245" s="28"/>
      <c r="F245" s="29"/>
      <c r="G245" s="37"/>
      <c r="H245" s="74"/>
    </row>
    <row r="246" spans="2:8" s="31" customFormat="1" ht="20.100000000000001" hidden="1" customHeight="1">
      <c r="B246" s="34"/>
      <c r="C246" s="35"/>
      <c r="D246" s="36"/>
      <c r="E246" s="28"/>
      <c r="F246" s="29"/>
      <c r="G246" s="29"/>
      <c r="H246" s="88"/>
    </row>
    <row r="247" spans="2:8" s="31" customFormat="1" ht="20.100000000000001" hidden="1" customHeight="1">
      <c r="B247" s="34"/>
      <c r="C247" s="38"/>
      <c r="D247" s="43"/>
      <c r="E247" s="44"/>
      <c r="F247" s="29"/>
      <c r="G247" s="29"/>
      <c r="H247" s="88"/>
    </row>
    <row r="248" spans="2:8" s="31" customFormat="1" ht="20.100000000000001" hidden="1" customHeight="1">
      <c r="B248" s="34"/>
      <c r="C248" s="38"/>
      <c r="D248" s="43"/>
      <c r="E248" s="44"/>
      <c r="F248" s="29"/>
      <c r="G248" s="29"/>
      <c r="H248" s="88"/>
    </row>
    <row r="249" spans="2:8" s="31" customFormat="1" ht="20.100000000000001" hidden="1" customHeight="1">
      <c r="B249" s="34"/>
      <c r="C249" s="38"/>
      <c r="D249" s="43"/>
      <c r="E249" s="44"/>
      <c r="F249" s="29"/>
      <c r="G249" s="29"/>
      <c r="H249" s="88"/>
    </row>
    <row r="250" spans="2:8" s="31" customFormat="1" ht="20.100000000000001" hidden="1" customHeight="1">
      <c r="B250" s="34"/>
      <c r="C250" s="38"/>
      <c r="D250" s="43"/>
      <c r="E250" s="45"/>
      <c r="F250" s="29"/>
      <c r="G250" s="29"/>
      <c r="H250" s="88"/>
    </row>
    <row r="251" spans="2:8" s="31" customFormat="1" ht="20.100000000000001" hidden="1" customHeight="1">
      <c r="B251" s="34"/>
      <c r="C251" s="38"/>
      <c r="D251" s="43"/>
      <c r="E251" s="45"/>
      <c r="F251" s="29"/>
      <c r="G251" s="29"/>
      <c r="H251" s="88"/>
    </row>
    <row r="252" spans="2:8" s="84" customFormat="1" ht="20.100000000000001" hidden="1" customHeight="1">
      <c r="B252" s="34"/>
      <c r="C252" s="38"/>
      <c r="D252" s="43"/>
      <c r="E252" s="44"/>
      <c r="F252" s="29"/>
      <c r="G252" s="29"/>
      <c r="H252" s="88"/>
    </row>
    <row r="253" spans="2:8" s="82" customFormat="1" ht="20.100000000000001" customHeight="1">
      <c r="B253" s="18" t="s">
        <v>66</v>
      </c>
      <c r="C253" s="19" t="s">
        <v>67</v>
      </c>
      <c r="D253" s="20"/>
      <c r="E253" s="21"/>
      <c r="F253" s="22"/>
      <c r="G253" s="23"/>
      <c r="H253" s="87"/>
    </row>
    <row r="254" spans="2:8" s="31" customFormat="1" ht="20.100000000000001" customHeight="1">
      <c r="B254" s="34" t="s">
        <v>68</v>
      </c>
      <c r="C254" s="38" t="s">
        <v>69</v>
      </c>
      <c r="D254" s="43" t="s">
        <v>70</v>
      </c>
      <c r="E254" s="45" t="s">
        <v>10</v>
      </c>
      <c r="F254" s="29">
        <v>1</v>
      </c>
      <c r="G254" s="29">
        <v>1</v>
      </c>
      <c r="H254" s="88"/>
    </row>
    <row r="255" spans="2:8" s="31" customFormat="1" ht="20.100000000000001" customHeight="1">
      <c r="B255" s="34" t="s">
        <v>71</v>
      </c>
      <c r="C255" s="38" t="s">
        <v>119</v>
      </c>
      <c r="D255" s="43" t="s">
        <v>120</v>
      </c>
      <c r="E255" s="45" t="s">
        <v>10</v>
      </c>
      <c r="F255" s="29">
        <v>1</v>
      </c>
      <c r="G255" s="29">
        <v>1</v>
      </c>
      <c r="H255" s="88"/>
    </row>
    <row r="256" spans="2:8" s="84" customFormat="1" ht="20.100000000000001" customHeight="1">
      <c r="B256" s="34" t="s">
        <v>73</v>
      </c>
      <c r="C256" s="38" t="s">
        <v>72</v>
      </c>
      <c r="D256" s="43"/>
      <c r="E256" s="45" t="s">
        <v>10</v>
      </c>
      <c r="F256" s="29">
        <v>1</v>
      </c>
      <c r="G256" s="29">
        <v>1</v>
      </c>
      <c r="H256" s="88"/>
    </row>
    <row r="257" spans="1:8" s="84" customFormat="1" ht="20.100000000000001" customHeight="1">
      <c r="B257" s="34" t="s">
        <v>75</v>
      </c>
      <c r="C257" s="38" t="s">
        <v>74</v>
      </c>
      <c r="D257" s="43"/>
      <c r="E257" s="45" t="s">
        <v>10</v>
      </c>
      <c r="F257" s="29">
        <v>1</v>
      </c>
      <c r="G257" s="29">
        <v>1</v>
      </c>
      <c r="H257" s="88"/>
    </row>
    <row r="258" spans="1:8" s="84" customFormat="1" ht="20.100000000000001" customHeight="1">
      <c r="B258" s="34" t="s">
        <v>77</v>
      </c>
      <c r="C258" s="38" t="s">
        <v>76</v>
      </c>
      <c r="D258" s="43"/>
      <c r="E258" s="45" t="s">
        <v>10</v>
      </c>
      <c r="F258" s="29">
        <v>1</v>
      </c>
      <c r="G258" s="29">
        <v>1</v>
      </c>
      <c r="H258" s="88"/>
    </row>
    <row r="259" spans="1:8" s="84" customFormat="1" ht="20.100000000000001" customHeight="1">
      <c r="B259" s="34" t="s">
        <v>80</v>
      </c>
      <c r="C259" s="38" t="s">
        <v>78</v>
      </c>
      <c r="D259" s="43" t="s">
        <v>79</v>
      </c>
      <c r="E259" s="45" t="s">
        <v>10</v>
      </c>
      <c r="F259" s="29">
        <v>1</v>
      </c>
      <c r="G259" s="29">
        <v>1</v>
      </c>
      <c r="H259" s="88"/>
    </row>
    <row r="260" spans="1:8" s="84" customFormat="1" ht="20.100000000000001" customHeight="1">
      <c r="B260" s="34" t="s">
        <v>83</v>
      </c>
      <c r="C260" s="38" t="s">
        <v>81</v>
      </c>
      <c r="D260" s="43" t="s">
        <v>82</v>
      </c>
      <c r="E260" s="45" t="s">
        <v>10</v>
      </c>
      <c r="F260" s="29">
        <v>1</v>
      </c>
      <c r="G260" s="29">
        <v>1</v>
      </c>
      <c r="H260" s="88"/>
    </row>
    <row r="261" spans="1:8" s="84" customFormat="1" ht="20.100000000000001" customHeight="1">
      <c r="B261" s="34" t="s">
        <v>86</v>
      </c>
      <c r="C261" s="38" t="s">
        <v>84</v>
      </c>
      <c r="D261" s="43"/>
      <c r="E261" s="45" t="s">
        <v>85</v>
      </c>
      <c r="F261" s="29">
        <v>1</v>
      </c>
      <c r="G261" s="29">
        <v>1</v>
      </c>
      <c r="H261" s="88"/>
    </row>
    <row r="262" spans="1:8" s="84" customFormat="1" ht="20.100000000000001" customHeight="1">
      <c r="B262" s="34" t="s">
        <v>89</v>
      </c>
      <c r="C262" s="38" t="s">
        <v>87</v>
      </c>
      <c r="D262" s="36"/>
      <c r="E262" s="45" t="s">
        <v>88</v>
      </c>
      <c r="F262" s="29">
        <v>1</v>
      </c>
      <c r="G262" s="29">
        <v>1</v>
      </c>
      <c r="H262" s="88"/>
    </row>
    <row r="263" spans="1:8" s="84" customFormat="1" ht="20.100000000000001" customHeight="1">
      <c r="B263" s="34" t="s">
        <v>91</v>
      </c>
      <c r="C263" s="38" t="s">
        <v>90</v>
      </c>
      <c r="D263" s="36"/>
      <c r="E263" s="45" t="s">
        <v>88</v>
      </c>
      <c r="F263" s="29">
        <v>2</v>
      </c>
      <c r="G263" s="29">
        <v>2</v>
      </c>
      <c r="H263" s="88"/>
    </row>
    <row r="264" spans="1:8" s="84" customFormat="1" ht="20.100000000000001" customHeight="1">
      <c r="B264" s="34" t="s">
        <v>93</v>
      </c>
      <c r="C264" s="35" t="s">
        <v>92</v>
      </c>
      <c r="D264" s="36"/>
      <c r="E264" s="45" t="s">
        <v>88</v>
      </c>
      <c r="F264" s="29">
        <v>1</v>
      </c>
      <c r="G264" s="29">
        <v>1</v>
      </c>
      <c r="H264" s="88"/>
    </row>
    <row r="265" spans="1:8" s="84" customFormat="1" ht="20.100000000000001" customHeight="1">
      <c r="B265" s="34" t="s">
        <v>95</v>
      </c>
      <c r="C265" s="35" t="s">
        <v>94</v>
      </c>
      <c r="D265" s="36"/>
      <c r="E265" s="45" t="s">
        <v>88</v>
      </c>
      <c r="F265" s="29">
        <v>1</v>
      </c>
      <c r="G265" s="29">
        <v>1</v>
      </c>
      <c r="H265" s="88"/>
    </row>
    <row r="266" spans="1:8" s="84" customFormat="1" ht="20.100000000000001" customHeight="1">
      <c r="B266" s="34" t="s">
        <v>97</v>
      </c>
      <c r="C266" s="35" t="s">
        <v>96</v>
      </c>
      <c r="D266" s="36"/>
      <c r="E266" s="45" t="s">
        <v>88</v>
      </c>
      <c r="F266" s="29">
        <v>1</v>
      </c>
      <c r="G266" s="29">
        <v>1</v>
      </c>
      <c r="H266" s="88"/>
    </row>
    <row r="267" spans="1:8" s="84" customFormat="1" ht="20.100000000000001" customHeight="1">
      <c r="B267" s="34" t="s">
        <v>99</v>
      </c>
      <c r="C267" s="26" t="s">
        <v>98</v>
      </c>
      <c r="D267" s="36"/>
      <c r="E267" s="45" t="s">
        <v>10</v>
      </c>
      <c r="F267" s="30">
        <v>1</v>
      </c>
      <c r="G267" s="30">
        <v>1</v>
      </c>
      <c r="H267" s="88"/>
    </row>
    <row r="268" spans="1:8" s="84" customFormat="1" ht="20.100000000000001" customHeight="1">
      <c r="B268" s="34" t="s">
        <v>101</v>
      </c>
      <c r="C268" s="38" t="s">
        <v>100</v>
      </c>
      <c r="D268" s="43"/>
      <c r="E268" s="45" t="s">
        <v>88</v>
      </c>
      <c r="F268" s="29">
        <v>5</v>
      </c>
      <c r="G268" s="29">
        <v>5</v>
      </c>
      <c r="H268" s="88"/>
    </row>
    <row r="269" spans="1:8" s="84" customFormat="1" ht="20.100000000000001" customHeight="1">
      <c r="B269" s="34" t="s">
        <v>103</v>
      </c>
      <c r="C269" s="38" t="s">
        <v>102</v>
      </c>
      <c r="D269" s="43"/>
      <c r="E269" s="45" t="s">
        <v>10</v>
      </c>
      <c r="F269" s="29">
        <v>2</v>
      </c>
      <c r="G269" s="29">
        <v>2</v>
      </c>
      <c r="H269" s="88"/>
    </row>
    <row r="270" spans="1:8" s="84" customFormat="1" ht="20.100000000000001" customHeight="1">
      <c r="B270" s="34" t="s">
        <v>106</v>
      </c>
      <c r="C270" s="38" t="s">
        <v>104</v>
      </c>
      <c r="D270" s="43" t="s">
        <v>105</v>
      </c>
      <c r="E270" s="45" t="s">
        <v>47</v>
      </c>
      <c r="F270" s="29">
        <v>6.2</v>
      </c>
      <c r="G270" s="29">
        <v>6.2</v>
      </c>
      <c r="H270" s="88"/>
    </row>
    <row r="271" spans="1:8" s="82" customFormat="1" ht="20.100000000000001" customHeight="1">
      <c r="A271" s="82">
        <v>6</v>
      </c>
      <c r="B271" s="11" t="s">
        <v>135</v>
      </c>
      <c r="C271" s="12" t="s">
        <v>136</v>
      </c>
      <c r="D271" s="13" t="s">
        <v>112</v>
      </c>
      <c r="E271" s="14" t="s">
        <v>10</v>
      </c>
      <c r="F271" s="15">
        <v>1</v>
      </c>
      <c r="G271" s="16"/>
      <c r="H271" s="90"/>
    </row>
    <row r="272" spans="1:8" s="82" customFormat="1" ht="20.100000000000001" customHeight="1">
      <c r="B272" s="18" t="s">
        <v>11</v>
      </c>
      <c r="C272" s="19" t="s">
        <v>12</v>
      </c>
      <c r="D272" s="20"/>
      <c r="E272" s="21"/>
      <c r="F272" s="22"/>
      <c r="G272" s="23"/>
      <c r="H272" s="87"/>
    </row>
    <row r="273" spans="2:8" s="82" customFormat="1" ht="20.100000000000001" customHeight="1">
      <c r="B273" s="25" t="s">
        <v>13</v>
      </c>
      <c r="C273" s="26" t="s">
        <v>113</v>
      </c>
      <c r="D273" s="27" t="s">
        <v>137</v>
      </c>
      <c r="E273" s="28" t="s">
        <v>16</v>
      </c>
      <c r="F273" s="29">
        <v>0.95310382499999979</v>
      </c>
      <c r="G273" s="30">
        <v>0.95310382499999979</v>
      </c>
      <c r="H273" s="88"/>
    </row>
    <row r="274" spans="2:8" s="84" customFormat="1" ht="20.100000000000001" customHeight="1">
      <c r="B274" s="25" t="s">
        <v>17</v>
      </c>
      <c r="C274" s="26" t="s">
        <v>25</v>
      </c>
      <c r="D274" s="27"/>
      <c r="E274" s="28" t="s">
        <v>23</v>
      </c>
      <c r="F274" s="29">
        <v>10</v>
      </c>
      <c r="G274" s="30">
        <v>10</v>
      </c>
      <c r="H274" s="88"/>
    </row>
    <row r="275" spans="2:8" s="31" customFormat="1" ht="20.100000000000001" customHeight="1">
      <c r="B275" s="25" t="s">
        <v>21</v>
      </c>
      <c r="C275" s="26" t="s">
        <v>27</v>
      </c>
      <c r="D275" s="32"/>
      <c r="E275" s="33" t="s">
        <v>16</v>
      </c>
      <c r="F275" s="29">
        <v>7.536000000000001E-2</v>
      </c>
      <c r="G275" s="30">
        <v>7.536000000000001E-2</v>
      </c>
      <c r="H275" s="88"/>
    </row>
    <row r="276" spans="2:8" s="84" customFormat="1" ht="20.100000000000001" customHeight="1">
      <c r="B276" s="18" t="s">
        <v>28</v>
      </c>
      <c r="C276" s="19" t="s">
        <v>115</v>
      </c>
      <c r="D276" s="20"/>
      <c r="E276" s="21"/>
      <c r="F276" s="22"/>
      <c r="G276" s="23"/>
      <c r="H276" s="87"/>
    </row>
    <row r="277" spans="2:8" s="31" customFormat="1" ht="20.100000000000001" customHeight="1">
      <c r="B277" s="34" t="s">
        <v>116</v>
      </c>
      <c r="C277" s="38" t="s">
        <v>117</v>
      </c>
      <c r="D277" s="32"/>
      <c r="E277" s="28" t="s">
        <v>32</v>
      </c>
      <c r="F277" s="29">
        <v>2.25</v>
      </c>
      <c r="G277" s="37">
        <v>2.25</v>
      </c>
      <c r="H277" s="74"/>
    </row>
    <row r="278" spans="2:8" s="31" customFormat="1" ht="20.100000000000001" customHeight="1">
      <c r="B278" s="34" t="s">
        <v>33</v>
      </c>
      <c r="C278" s="38" t="s">
        <v>138</v>
      </c>
      <c r="D278" s="32"/>
      <c r="E278" s="28" t="s">
        <v>23</v>
      </c>
      <c r="F278" s="29">
        <v>0.79</v>
      </c>
      <c r="G278" s="37">
        <v>0.79</v>
      </c>
      <c r="H278" s="74"/>
    </row>
    <row r="279" spans="2:8" s="31" customFormat="1" ht="20.100000000000001" customHeight="1">
      <c r="B279" s="34" t="s">
        <v>35</v>
      </c>
      <c r="C279" s="38" t="s">
        <v>139</v>
      </c>
      <c r="D279" s="32"/>
      <c r="E279" s="28" t="s">
        <v>32</v>
      </c>
      <c r="F279" s="29">
        <v>0.62700000000000011</v>
      </c>
      <c r="G279" s="37">
        <v>0.62700000000000011</v>
      </c>
      <c r="H279" s="74"/>
    </row>
    <row r="280" spans="2:8" s="82" customFormat="1" ht="20.100000000000001" customHeight="1">
      <c r="B280" s="18" t="s">
        <v>40</v>
      </c>
      <c r="C280" s="19" t="s">
        <v>41</v>
      </c>
      <c r="D280" s="20"/>
      <c r="E280" s="21"/>
      <c r="F280" s="22"/>
      <c r="G280" s="23"/>
      <c r="H280" s="87"/>
    </row>
    <row r="281" spans="2:8" s="31" customFormat="1" ht="20.100000000000001" customHeight="1">
      <c r="B281" s="34" t="s">
        <v>42</v>
      </c>
      <c r="C281" s="35" t="s">
        <v>1293</v>
      </c>
      <c r="D281" s="36"/>
      <c r="E281" s="28" t="s">
        <v>1288</v>
      </c>
      <c r="F281" s="29">
        <v>1</v>
      </c>
      <c r="G281" s="37"/>
      <c r="H281" s="74"/>
    </row>
    <row r="282" spans="2:8" s="31" customFormat="1" ht="20.100000000000001" hidden="1" customHeight="1">
      <c r="B282" s="34"/>
      <c r="C282" s="39"/>
      <c r="D282" s="40"/>
      <c r="E282" s="41"/>
      <c r="F282" s="42"/>
      <c r="G282" s="42"/>
      <c r="H282" s="89"/>
    </row>
    <row r="283" spans="2:8" s="31" customFormat="1" ht="20.100000000000001" hidden="1" customHeight="1">
      <c r="B283" s="34"/>
      <c r="C283" s="35"/>
      <c r="D283" s="36"/>
      <c r="E283" s="41"/>
      <c r="F283" s="29"/>
      <c r="G283" s="29"/>
      <c r="H283" s="88"/>
    </row>
    <row r="284" spans="2:8" s="31" customFormat="1" ht="20.100000000000001" hidden="1" customHeight="1">
      <c r="B284" s="34"/>
      <c r="C284" s="35"/>
      <c r="D284" s="36"/>
      <c r="E284" s="28"/>
      <c r="F284" s="29"/>
      <c r="G284" s="29"/>
      <c r="H284" s="88"/>
    </row>
    <row r="285" spans="2:8" s="31" customFormat="1" ht="20.100000000000001" hidden="1" customHeight="1">
      <c r="B285" s="34"/>
      <c r="C285" s="35"/>
      <c r="D285" s="36"/>
      <c r="E285" s="28"/>
      <c r="F285" s="29"/>
      <c r="G285" s="29"/>
      <c r="H285" s="88"/>
    </row>
    <row r="286" spans="2:8" s="31" customFormat="1" ht="20.100000000000001" hidden="1" customHeight="1">
      <c r="B286" s="34"/>
      <c r="C286" s="35"/>
      <c r="D286" s="36"/>
      <c r="E286" s="28"/>
      <c r="F286" s="29"/>
      <c r="G286" s="29"/>
      <c r="H286" s="88"/>
    </row>
    <row r="287" spans="2:8" s="31" customFormat="1" ht="20.100000000000001" hidden="1" customHeight="1">
      <c r="B287" s="34"/>
      <c r="C287" s="35"/>
      <c r="D287" s="36"/>
      <c r="E287" s="28"/>
      <c r="F287" s="29"/>
      <c r="G287" s="29"/>
      <c r="H287" s="88"/>
    </row>
    <row r="288" spans="2:8" s="31" customFormat="1" ht="20.100000000000001" hidden="1" customHeight="1">
      <c r="B288" s="34"/>
      <c r="C288" s="35"/>
      <c r="D288" s="36"/>
      <c r="E288" s="28"/>
      <c r="F288" s="29"/>
      <c r="G288" s="29"/>
      <c r="H288" s="88"/>
    </row>
    <row r="289" spans="2:8" s="31" customFormat="1" ht="20.100000000000001" hidden="1" customHeight="1">
      <c r="B289" s="34"/>
      <c r="C289" s="35"/>
      <c r="D289" s="36"/>
      <c r="E289" s="28"/>
      <c r="F289" s="29"/>
      <c r="G289" s="29"/>
      <c r="H289" s="88"/>
    </row>
    <row r="290" spans="2:8" s="31" customFormat="1" ht="20.100000000000001" hidden="1" customHeight="1">
      <c r="B290" s="34"/>
      <c r="C290" s="35"/>
      <c r="D290" s="36"/>
      <c r="E290" s="28"/>
      <c r="F290" s="29"/>
      <c r="G290" s="29"/>
      <c r="H290" s="88"/>
    </row>
    <row r="291" spans="2:8" s="31" customFormat="1" ht="20.100000000000001" hidden="1" customHeight="1">
      <c r="B291" s="34"/>
      <c r="C291" s="35"/>
      <c r="D291" s="36"/>
      <c r="E291" s="28"/>
      <c r="F291" s="29"/>
      <c r="G291" s="29"/>
      <c r="H291" s="88"/>
    </row>
    <row r="292" spans="2:8" s="31" customFormat="1" ht="20.100000000000001" hidden="1" customHeight="1">
      <c r="B292" s="34"/>
      <c r="C292" s="35"/>
      <c r="D292" s="36"/>
      <c r="E292" s="28"/>
      <c r="F292" s="29"/>
      <c r="G292" s="37"/>
      <c r="H292" s="74"/>
    </row>
    <row r="293" spans="2:8" s="31" customFormat="1" ht="20.100000000000001" hidden="1" customHeight="1">
      <c r="B293" s="34"/>
      <c r="C293" s="35"/>
      <c r="D293" s="36"/>
      <c r="E293" s="28"/>
      <c r="F293" s="29"/>
      <c r="G293" s="37"/>
      <c r="H293" s="74"/>
    </row>
    <row r="294" spans="2:8" s="31" customFormat="1" ht="20.100000000000001" hidden="1" customHeight="1">
      <c r="B294" s="34"/>
      <c r="C294" s="35"/>
      <c r="D294" s="36"/>
      <c r="E294" s="28"/>
      <c r="F294" s="29"/>
      <c r="G294" s="37"/>
      <c r="H294" s="74"/>
    </row>
    <row r="295" spans="2:8" s="31" customFormat="1" ht="20.100000000000001" hidden="1" customHeight="1">
      <c r="B295" s="34"/>
      <c r="C295" s="35"/>
      <c r="D295" s="36"/>
      <c r="E295" s="28"/>
      <c r="F295" s="29"/>
      <c r="G295" s="37"/>
      <c r="H295" s="74"/>
    </row>
    <row r="296" spans="2:8" s="31" customFormat="1" ht="20.100000000000001" hidden="1" customHeight="1">
      <c r="B296" s="34"/>
      <c r="C296" s="35"/>
      <c r="D296" s="36"/>
      <c r="E296" s="28"/>
      <c r="F296" s="29"/>
      <c r="G296" s="37"/>
      <c r="H296" s="74"/>
    </row>
    <row r="297" spans="2:8" s="31" customFormat="1" ht="20.100000000000001" hidden="1" customHeight="1">
      <c r="B297" s="34"/>
      <c r="C297" s="35"/>
      <c r="D297" s="36"/>
      <c r="E297" s="28"/>
      <c r="F297" s="29"/>
      <c r="G297" s="29"/>
      <c r="H297" s="88"/>
    </row>
    <row r="298" spans="2:8" s="31" customFormat="1" ht="20.100000000000001" hidden="1" customHeight="1">
      <c r="B298" s="34"/>
      <c r="C298" s="38"/>
      <c r="D298" s="43"/>
      <c r="E298" s="44"/>
      <c r="F298" s="29"/>
      <c r="G298" s="29"/>
      <c r="H298" s="88"/>
    </row>
    <row r="299" spans="2:8" s="31" customFormat="1" ht="20.100000000000001" hidden="1" customHeight="1">
      <c r="B299" s="34"/>
      <c r="C299" s="38"/>
      <c r="D299" s="43"/>
      <c r="E299" s="44"/>
      <c r="F299" s="29"/>
      <c r="G299" s="29"/>
      <c r="H299" s="88"/>
    </row>
    <row r="300" spans="2:8" s="31" customFormat="1" ht="20.100000000000001" hidden="1" customHeight="1">
      <c r="B300" s="34"/>
      <c r="C300" s="38"/>
      <c r="D300" s="43"/>
      <c r="E300" s="44"/>
      <c r="F300" s="29"/>
      <c r="G300" s="29"/>
      <c r="H300" s="88"/>
    </row>
    <row r="301" spans="2:8" s="31" customFormat="1" ht="20.100000000000001" hidden="1" customHeight="1">
      <c r="B301" s="34"/>
      <c r="C301" s="38"/>
      <c r="D301" s="43"/>
      <c r="E301" s="45"/>
      <c r="F301" s="29"/>
      <c r="G301" s="29"/>
      <c r="H301" s="88"/>
    </row>
    <row r="302" spans="2:8" s="31" customFormat="1" ht="20.100000000000001" hidden="1" customHeight="1">
      <c r="B302" s="34"/>
      <c r="C302" s="38"/>
      <c r="D302" s="43"/>
      <c r="E302" s="45"/>
      <c r="F302" s="29"/>
      <c r="G302" s="29"/>
      <c r="H302" s="88"/>
    </row>
    <row r="303" spans="2:8" s="84" customFormat="1" ht="20.100000000000001" hidden="1" customHeight="1">
      <c r="B303" s="34"/>
      <c r="C303" s="38"/>
      <c r="D303" s="43"/>
      <c r="E303" s="44"/>
      <c r="F303" s="29"/>
      <c r="G303" s="29"/>
      <c r="H303" s="88"/>
    </row>
    <row r="304" spans="2:8" s="82" customFormat="1" ht="20.100000000000001" customHeight="1">
      <c r="B304" s="18" t="s">
        <v>66</v>
      </c>
      <c r="C304" s="19" t="s">
        <v>67</v>
      </c>
      <c r="D304" s="20"/>
      <c r="E304" s="21"/>
      <c r="F304" s="22"/>
      <c r="G304" s="23"/>
      <c r="H304" s="87"/>
    </row>
    <row r="305" spans="2:8" s="31" customFormat="1" ht="20.100000000000001" customHeight="1">
      <c r="B305" s="34" t="s">
        <v>68</v>
      </c>
      <c r="C305" s="38" t="s">
        <v>69</v>
      </c>
      <c r="D305" s="43" t="s">
        <v>70</v>
      </c>
      <c r="E305" s="45" t="s">
        <v>10</v>
      </c>
      <c r="F305" s="29">
        <v>1</v>
      </c>
      <c r="G305" s="29">
        <v>1</v>
      </c>
      <c r="H305" s="88"/>
    </row>
    <row r="306" spans="2:8" s="84" customFormat="1" ht="20.100000000000001" customHeight="1">
      <c r="B306" s="34" t="s">
        <v>71</v>
      </c>
      <c r="C306" s="38" t="s">
        <v>72</v>
      </c>
      <c r="D306" s="43"/>
      <c r="E306" s="45" t="s">
        <v>10</v>
      </c>
      <c r="F306" s="29">
        <v>1</v>
      </c>
      <c r="G306" s="29">
        <v>1</v>
      </c>
      <c r="H306" s="88"/>
    </row>
    <row r="307" spans="2:8" s="84" customFormat="1" ht="20.100000000000001" customHeight="1">
      <c r="B307" s="34" t="s">
        <v>73</v>
      </c>
      <c r="C307" s="38" t="s">
        <v>74</v>
      </c>
      <c r="D307" s="43"/>
      <c r="E307" s="45" t="s">
        <v>10</v>
      </c>
      <c r="F307" s="29">
        <v>1</v>
      </c>
      <c r="G307" s="29">
        <v>1</v>
      </c>
      <c r="H307" s="88"/>
    </row>
    <row r="308" spans="2:8" s="84" customFormat="1" ht="20.100000000000001" customHeight="1">
      <c r="B308" s="34" t="s">
        <v>75</v>
      </c>
      <c r="C308" s="38" t="s">
        <v>76</v>
      </c>
      <c r="D308" s="43"/>
      <c r="E308" s="45" t="s">
        <v>10</v>
      </c>
      <c r="F308" s="29">
        <v>1</v>
      </c>
      <c r="G308" s="29">
        <v>1</v>
      </c>
      <c r="H308" s="88"/>
    </row>
    <row r="309" spans="2:8" s="84" customFormat="1" ht="20.100000000000001" customHeight="1">
      <c r="B309" s="34" t="s">
        <v>77</v>
      </c>
      <c r="C309" s="38" t="s">
        <v>78</v>
      </c>
      <c r="D309" s="43" t="s">
        <v>79</v>
      </c>
      <c r="E309" s="45" t="s">
        <v>10</v>
      </c>
      <c r="F309" s="29">
        <v>1</v>
      </c>
      <c r="G309" s="29">
        <v>1</v>
      </c>
      <c r="H309" s="88"/>
    </row>
    <row r="310" spans="2:8" s="84" customFormat="1" ht="20.100000000000001" customHeight="1">
      <c r="B310" s="34" t="s">
        <v>80</v>
      </c>
      <c r="C310" s="38" t="s">
        <v>81</v>
      </c>
      <c r="D310" s="43" t="s">
        <v>82</v>
      </c>
      <c r="E310" s="45" t="s">
        <v>10</v>
      </c>
      <c r="F310" s="29">
        <v>0</v>
      </c>
      <c r="G310" s="29">
        <v>0</v>
      </c>
      <c r="H310" s="88"/>
    </row>
    <row r="311" spans="2:8" s="84" customFormat="1" ht="20.100000000000001" customHeight="1">
      <c r="B311" s="34" t="s">
        <v>83</v>
      </c>
      <c r="C311" s="38" t="s">
        <v>84</v>
      </c>
      <c r="D311" s="43"/>
      <c r="E311" s="45" t="s">
        <v>85</v>
      </c>
      <c r="F311" s="29">
        <v>1</v>
      </c>
      <c r="G311" s="29">
        <v>1</v>
      </c>
      <c r="H311" s="88"/>
    </row>
    <row r="312" spans="2:8" s="84" customFormat="1" ht="20.100000000000001" customHeight="1">
      <c r="B312" s="34" t="s">
        <v>86</v>
      </c>
      <c r="C312" s="38" t="s">
        <v>87</v>
      </c>
      <c r="D312" s="36"/>
      <c r="E312" s="45" t="s">
        <v>88</v>
      </c>
      <c r="F312" s="29">
        <v>1</v>
      </c>
      <c r="G312" s="29">
        <v>1</v>
      </c>
      <c r="H312" s="88"/>
    </row>
    <row r="313" spans="2:8" s="84" customFormat="1" ht="20.100000000000001" customHeight="1">
      <c r="B313" s="34" t="s">
        <v>89</v>
      </c>
      <c r="C313" s="38" t="s">
        <v>90</v>
      </c>
      <c r="D313" s="36"/>
      <c r="E313" s="45" t="s">
        <v>88</v>
      </c>
      <c r="F313" s="29">
        <v>1</v>
      </c>
      <c r="G313" s="29">
        <v>1</v>
      </c>
      <c r="H313" s="88"/>
    </row>
    <row r="314" spans="2:8" s="84" customFormat="1" ht="20.100000000000001" customHeight="1">
      <c r="B314" s="34" t="s">
        <v>91</v>
      </c>
      <c r="C314" s="35" t="s">
        <v>92</v>
      </c>
      <c r="D314" s="36"/>
      <c r="E314" s="45" t="s">
        <v>88</v>
      </c>
      <c r="F314" s="29">
        <v>1</v>
      </c>
      <c r="G314" s="29">
        <v>1</v>
      </c>
      <c r="H314" s="88"/>
    </row>
    <row r="315" spans="2:8" s="84" customFormat="1" ht="20.100000000000001" customHeight="1">
      <c r="B315" s="34" t="s">
        <v>93</v>
      </c>
      <c r="C315" s="35" t="s">
        <v>94</v>
      </c>
      <c r="D315" s="36"/>
      <c r="E315" s="45" t="s">
        <v>88</v>
      </c>
      <c r="F315" s="29">
        <v>1</v>
      </c>
      <c r="G315" s="29">
        <v>1</v>
      </c>
      <c r="H315" s="88"/>
    </row>
    <row r="316" spans="2:8" s="84" customFormat="1" ht="20.100000000000001" customHeight="1">
      <c r="B316" s="34" t="s">
        <v>95</v>
      </c>
      <c r="C316" s="35" t="s">
        <v>96</v>
      </c>
      <c r="D316" s="36"/>
      <c r="E316" s="45" t="s">
        <v>88</v>
      </c>
      <c r="F316" s="29">
        <v>1</v>
      </c>
      <c r="G316" s="29">
        <v>1</v>
      </c>
      <c r="H316" s="88"/>
    </row>
    <row r="317" spans="2:8" s="84" customFormat="1" ht="20.100000000000001" customHeight="1">
      <c r="B317" s="34" t="s">
        <v>97</v>
      </c>
      <c r="C317" s="26" t="s">
        <v>98</v>
      </c>
      <c r="D317" s="36"/>
      <c r="E317" s="45" t="s">
        <v>10</v>
      </c>
      <c r="F317" s="30">
        <v>1</v>
      </c>
      <c r="G317" s="30">
        <v>1</v>
      </c>
      <c r="H317" s="88"/>
    </row>
    <row r="318" spans="2:8" s="84" customFormat="1" ht="20.100000000000001" customHeight="1">
      <c r="B318" s="34" t="s">
        <v>99</v>
      </c>
      <c r="C318" s="38" t="s">
        <v>100</v>
      </c>
      <c r="D318" s="43"/>
      <c r="E318" s="45" t="s">
        <v>88</v>
      </c>
      <c r="F318" s="29">
        <v>3</v>
      </c>
      <c r="G318" s="29">
        <v>3</v>
      </c>
      <c r="H318" s="88"/>
    </row>
    <row r="319" spans="2:8" s="84" customFormat="1" ht="20.100000000000001" customHeight="1">
      <c r="B319" s="34" t="s">
        <v>101</v>
      </c>
      <c r="C319" s="38" t="s">
        <v>102</v>
      </c>
      <c r="D319" s="43"/>
      <c r="E319" s="45" t="s">
        <v>10</v>
      </c>
      <c r="F319" s="29">
        <v>1</v>
      </c>
      <c r="G319" s="29">
        <v>1</v>
      </c>
      <c r="H319" s="88"/>
    </row>
    <row r="320" spans="2:8" s="84" customFormat="1" ht="20.100000000000001" customHeight="1">
      <c r="B320" s="34" t="s">
        <v>103</v>
      </c>
      <c r="C320" s="38" t="s">
        <v>104</v>
      </c>
      <c r="D320" s="43" t="s">
        <v>105</v>
      </c>
      <c r="E320" s="45" t="s">
        <v>47</v>
      </c>
      <c r="F320" s="29">
        <v>4</v>
      </c>
      <c r="G320" s="29">
        <v>4</v>
      </c>
      <c r="H320" s="88"/>
    </row>
    <row r="321" spans="1:8" s="82" customFormat="1" ht="20.100000000000001" customHeight="1">
      <c r="A321" s="82">
        <v>7</v>
      </c>
      <c r="B321" s="11" t="s">
        <v>140</v>
      </c>
      <c r="C321" s="12" t="s">
        <v>141</v>
      </c>
      <c r="D321" s="13" t="s">
        <v>142</v>
      </c>
      <c r="E321" s="14" t="s">
        <v>10</v>
      </c>
      <c r="F321" s="15">
        <v>1</v>
      </c>
      <c r="G321" s="16"/>
      <c r="H321" s="90"/>
    </row>
    <row r="322" spans="1:8" s="82" customFormat="1" ht="20.100000000000001" customHeight="1">
      <c r="B322" s="18" t="s">
        <v>11</v>
      </c>
      <c r="C322" s="19" t="s">
        <v>12</v>
      </c>
      <c r="D322" s="20"/>
      <c r="E322" s="21"/>
      <c r="F322" s="22"/>
      <c r="G322" s="23"/>
      <c r="H322" s="87"/>
    </row>
    <row r="323" spans="1:8" s="82" customFormat="1" ht="20.100000000000001" customHeight="1">
      <c r="B323" s="25" t="s">
        <v>13</v>
      </c>
      <c r="C323" s="26" t="s">
        <v>143</v>
      </c>
      <c r="D323" s="27" t="s">
        <v>144</v>
      </c>
      <c r="E323" s="28" t="s">
        <v>16</v>
      </c>
      <c r="F323" s="29">
        <v>1.0015814999999999</v>
      </c>
      <c r="G323" s="30">
        <v>1.0015814999999999</v>
      </c>
      <c r="H323" s="88"/>
    </row>
    <row r="324" spans="1:8" s="82" customFormat="1" ht="20.100000000000001" customHeight="1">
      <c r="B324" s="25" t="s">
        <v>17</v>
      </c>
      <c r="C324" s="26" t="s">
        <v>18</v>
      </c>
      <c r="D324" s="32" t="s">
        <v>19</v>
      </c>
      <c r="E324" s="33" t="s">
        <v>20</v>
      </c>
      <c r="F324" s="29">
        <v>2.1854000000000005</v>
      </c>
      <c r="G324" s="30">
        <v>2.1854000000000005</v>
      </c>
      <c r="H324" s="88"/>
    </row>
    <row r="325" spans="1:8" s="84" customFormat="1" ht="20.100000000000001" customHeight="1">
      <c r="B325" s="25" t="s">
        <v>21</v>
      </c>
      <c r="C325" s="26" t="s">
        <v>25</v>
      </c>
      <c r="D325" s="27"/>
      <c r="E325" s="28" t="s">
        <v>23</v>
      </c>
      <c r="F325" s="29">
        <v>6</v>
      </c>
      <c r="G325" s="30">
        <v>6</v>
      </c>
      <c r="H325" s="88"/>
    </row>
    <row r="326" spans="1:8" s="84" customFormat="1" ht="20.100000000000001" customHeight="1">
      <c r="B326" s="18" t="s">
        <v>28</v>
      </c>
      <c r="C326" s="19" t="s">
        <v>115</v>
      </c>
      <c r="D326" s="20"/>
      <c r="E326" s="21"/>
      <c r="F326" s="22"/>
      <c r="G326" s="23"/>
      <c r="H326" s="87"/>
    </row>
    <row r="327" spans="1:8" s="82" customFormat="1" ht="20.100000000000001" customHeight="1">
      <c r="B327" s="34" t="s">
        <v>30</v>
      </c>
      <c r="C327" s="35" t="s">
        <v>31</v>
      </c>
      <c r="D327" s="36"/>
      <c r="E327" s="28" t="s">
        <v>32</v>
      </c>
      <c r="F327" s="29">
        <v>0.57600000000000018</v>
      </c>
      <c r="G327" s="37">
        <v>0.57600000000000018</v>
      </c>
      <c r="H327" s="74"/>
    </row>
    <row r="328" spans="1:8" s="82" customFormat="1" ht="20.100000000000001" customHeight="1">
      <c r="B328" s="34" t="s">
        <v>33</v>
      </c>
      <c r="C328" s="35" t="s">
        <v>34</v>
      </c>
      <c r="D328" s="36"/>
      <c r="E328" s="28" t="s">
        <v>32</v>
      </c>
      <c r="F328" s="29">
        <v>0.43200000000000005</v>
      </c>
      <c r="G328" s="37">
        <v>0.43200000000000005</v>
      </c>
      <c r="H328" s="74"/>
    </row>
    <row r="329" spans="1:8" s="82" customFormat="1" ht="20.100000000000001" customHeight="1">
      <c r="B329" s="34" t="s">
        <v>35</v>
      </c>
      <c r="C329" s="38" t="s">
        <v>36</v>
      </c>
      <c r="D329" s="32" t="s">
        <v>37</v>
      </c>
      <c r="E329" s="28" t="s">
        <v>32</v>
      </c>
      <c r="F329" s="29">
        <v>9</v>
      </c>
      <c r="G329" s="37">
        <v>9</v>
      </c>
      <c r="H329" s="74"/>
    </row>
    <row r="330" spans="1:8" s="82" customFormat="1" ht="20.100000000000001" customHeight="1">
      <c r="B330" s="34" t="s">
        <v>38</v>
      </c>
      <c r="C330" s="38" t="s">
        <v>39</v>
      </c>
      <c r="D330" s="32"/>
      <c r="E330" s="28" t="s">
        <v>32</v>
      </c>
      <c r="F330" s="29">
        <v>2.1854000000000005</v>
      </c>
      <c r="G330" s="30">
        <v>2.1854000000000005</v>
      </c>
      <c r="H330" s="74"/>
    </row>
    <row r="331" spans="1:8" s="82" customFormat="1" ht="20.100000000000001" customHeight="1">
      <c r="B331" s="18" t="s">
        <v>40</v>
      </c>
      <c r="C331" s="19" t="s">
        <v>41</v>
      </c>
      <c r="D331" s="20"/>
      <c r="E331" s="21"/>
      <c r="F331" s="22"/>
      <c r="G331" s="23"/>
      <c r="H331" s="87"/>
    </row>
    <row r="332" spans="1:8" s="31" customFormat="1" ht="20.100000000000001" customHeight="1">
      <c r="B332" s="34" t="s">
        <v>42</v>
      </c>
      <c r="C332" s="35" t="s">
        <v>1294</v>
      </c>
      <c r="D332" s="36"/>
      <c r="E332" s="28" t="s">
        <v>1288</v>
      </c>
      <c r="F332" s="29">
        <v>1</v>
      </c>
      <c r="G332" s="37"/>
      <c r="H332" s="74"/>
    </row>
    <row r="333" spans="1:8" s="31" customFormat="1" ht="20.100000000000001" hidden="1" customHeight="1">
      <c r="B333" s="34"/>
      <c r="C333" s="39"/>
      <c r="D333" s="40"/>
      <c r="E333" s="41"/>
      <c r="F333" s="42"/>
      <c r="G333" s="42"/>
      <c r="H333" s="89"/>
    </row>
    <row r="334" spans="1:8" s="31" customFormat="1" ht="20.100000000000001" hidden="1" customHeight="1">
      <c r="B334" s="34"/>
      <c r="C334" s="35"/>
      <c r="D334" s="36"/>
      <c r="E334" s="41"/>
      <c r="F334" s="29"/>
      <c r="G334" s="29"/>
      <c r="H334" s="88"/>
    </row>
    <row r="335" spans="1:8" s="31" customFormat="1" ht="20.100000000000001" hidden="1" customHeight="1">
      <c r="B335" s="34"/>
      <c r="C335" s="35"/>
      <c r="D335" s="36"/>
      <c r="E335" s="28"/>
      <c r="F335" s="29"/>
      <c r="G335" s="29"/>
      <c r="H335" s="88"/>
    </row>
    <row r="336" spans="1:8" s="31" customFormat="1" ht="20.100000000000001" hidden="1" customHeight="1">
      <c r="B336" s="34"/>
      <c r="C336" s="35"/>
      <c r="D336" s="36"/>
      <c r="E336" s="28"/>
      <c r="F336" s="29"/>
      <c r="G336" s="29"/>
      <c r="H336" s="88"/>
    </row>
    <row r="337" spans="2:8" s="31" customFormat="1" ht="20.100000000000001" hidden="1" customHeight="1">
      <c r="B337" s="34"/>
      <c r="C337" s="35"/>
      <c r="D337" s="36"/>
      <c r="E337" s="28"/>
      <c r="F337" s="29"/>
      <c r="G337" s="29"/>
      <c r="H337" s="88"/>
    </row>
    <row r="338" spans="2:8" s="31" customFormat="1" ht="20.100000000000001" hidden="1" customHeight="1">
      <c r="B338" s="34"/>
      <c r="C338" s="35"/>
      <c r="D338" s="36"/>
      <c r="E338" s="28"/>
      <c r="F338" s="29"/>
      <c r="G338" s="29"/>
      <c r="H338" s="88"/>
    </row>
    <row r="339" spans="2:8" s="31" customFormat="1" ht="20.100000000000001" hidden="1" customHeight="1">
      <c r="B339" s="34"/>
      <c r="C339" s="35"/>
      <c r="D339" s="36"/>
      <c r="E339" s="28"/>
      <c r="F339" s="29"/>
      <c r="G339" s="29"/>
      <c r="H339" s="88"/>
    </row>
    <row r="340" spans="2:8" s="31" customFormat="1" ht="20.100000000000001" hidden="1" customHeight="1">
      <c r="B340" s="34"/>
      <c r="C340" s="35"/>
      <c r="D340" s="36"/>
      <c r="E340" s="28"/>
      <c r="F340" s="29"/>
      <c r="G340" s="29"/>
      <c r="H340" s="88"/>
    </row>
    <row r="341" spans="2:8" s="31" customFormat="1" ht="20.100000000000001" hidden="1" customHeight="1">
      <c r="B341" s="34"/>
      <c r="C341" s="35"/>
      <c r="D341" s="36"/>
      <c r="E341" s="28"/>
      <c r="F341" s="29"/>
      <c r="G341" s="29"/>
      <c r="H341" s="88"/>
    </row>
    <row r="342" spans="2:8" s="31" customFormat="1" ht="20.100000000000001" hidden="1" customHeight="1">
      <c r="B342" s="34"/>
      <c r="C342" s="35"/>
      <c r="D342" s="36"/>
      <c r="E342" s="28"/>
      <c r="F342" s="29"/>
      <c r="G342" s="29"/>
      <c r="H342" s="88"/>
    </row>
    <row r="343" spans="2:8" s="31" customFormat="1" ht="20.100000000000001" hidden="1" customHeight="1">
      <c r="B343" s="34"/>
      <c r="C343" s="35"/>
      <c r="D343" s="36"/>
      <c r="E343" s="28"/>
      <c r="F343" s="29"/>
      <c r="G343" s="37"/>
      <c r="H343" s="74"/>
    </row>
    <row r="344" spans="2:8" s="31" customFormat="1" ht="20.100000000000001" hidden="1" customHeight="1">
      <c r="B344" s="34"/>
      <c r="C344" s="35"/>
      <c r="D344" s="36"/>
      <c r="E344" s="28"/>
      <c r="F344" s="29"/>
      <c r="G344" s="37"/>
      <c r="H344" s="74"/>
    </row>
    <row r="345" spans="2:8" s="31" customFormat="1" ht="20.100000000000001" hidden="1" customHeight="1">
      <c r="B345" s="34"/>
      <c r="C345" s="35"/>
      <c r="D345" s="36"/>
      <c r="E345" s="28"/>
      <c r="F345" s="29"/>
      <c r="G345" s="37"/>
      <c r="H345" s="74"/>
    </row>
    <row r="346" spans="2:8" s="31" customFormat="1" ht="20.100000000000001" hidden="1" customHeight="1">
      <c r="B346" s="34"/>
      <c r="C346" s="35"/>
      <c r="D346" s="36"/>
      <c r="E346" s="28"/>
      <c r="F346" s="29"/>
      <c r="G346" s="37"/>
      <c r="H346" s="74"/>
    </row>
    <row r="347" spans="2:8" s="31" customFormat="1" ht="20.100000000000001" hidden="1" customHeight="1">
      <c r="B347" s="34"/>
      <c r="C347" s="35"/>
      <c r="D347" s="36"/>
      <c r="E347" s="28"/>
      <c r="F347" s="29"/>
      <c r="G347" s="37"/>
      <c r="H347" s="74"/>
    </row>
    <row r="348" spans="2:8" s="31" customFormat="1" ht="20.100000000000001" hidden="1" customHeight="1">
      <c r="B348" s="34"/>
      <c r="C348" s="35"/>
      <c r="D348" s="36"/>
      <c r="E348" s="28"/>
      <c r="F348" s="29"/>
      <c r="G348" s="29"/>
      <c r="H348" s="88"/>
    </row>
    <row r="349" spans="2:8" s="31" customFormat="1" ht="20.100000000000001" hidden="1" customHeight="1">
      <c r="B349" s="34"/>
      <c r="C349" s="38"/>
      <c r="D349" s="43"/>
      <c r="E349" s="44"/>
      <c r="F349" s="29"/>
      <c r="G349" s="29"/>
      <c r="H349" s="88"/>
    </row>
    <row r="350" spans="2:8" s="31" customFormat="1" ht="20.100000000000001" hidden="1" customHeight="1">
      <c r="B350" s="34"/>
      <c r="C350" s="38"/>
      <c r="D350" s="43"/>
      <c r="E350" s="44"/>
      <c r="F350" s="29"/>
      <c r="G350" s="29"/>
      <c r="H350" s="88"/>
    </row>
    <row r="351" spans="2:8" s="31" customFormat="1" ht="20.100000000000001" hidden="1" customHeight="1">
      <c r="B351" s="34"/>
      <c r="C351" s="38"/>
      <c r="D351" s="43"/>
      <c r="E351" s="44"/>
      <c r="F351" s="29"/>
      <c r="G351" s="29"/>
      <c r="H351" s="88"/>
    </row>
    <row r="352" spans="2:8" s="31" customFormat="1" ht="20.100000000000001" hidden="1" customHeight="1">
      <c r="B352" s="34"/>
      <c r="C352" s="38"/>
      <c r="D352" s="43"/>
      <c r="E352" s="45"/>
      <c r="F352" s="29"/>
      <c r="G352" s="29"/>
      <c r="H352" s="88"/>
    </row>
    <row r="353" spans="2:8" s="31" customFormat="1" ht="20.100000000000001" hidden="1" customHeight="1">
      <c r="B353" s="34"/>
      <c r="C353" s="38"/>
      <c r="D353" s="43"/>
      <c r="E353" s="45"/>
      <c r="F353" s="29"/>
      <c r="G353" s="29"/>
      <c r="H353" s="88"/>
    </row>
    <row r="354" spans="2:8" s="82" customFormat="1" ht="20.100000000000001" customHeight="1">
      <c r="B354" s="18" t="s">
        <v>66</v>
      </c>
      <c r="C354" s="19" t="s">
        <v>67</v>
      </c>
      <c r="D354" s="20"/>
      <c r="E354" s="21"/>
      <c r="F354" s="22"/>
      <c r="G354" s="23"/>
      <c r="H354" s="87"/>
    </row>
    <row r="355" spans="2:8" s="31" customFormat="1" ht="20.100000000000001" customHeight="1">
      <c r="B355" s="34" t="s">
        <v>68</v>
      </c>
      <c r="C355" s="38" t="s">
        <v>69</v>
      </c>
      <c r="D355" s="43" t="s">
        <v>70</v>
      </c>
      <c r="E355" s="45" t="s">
        <v>10</v>
      </c>
      <c r="F355" s="29">
        <v>1</v>
      </c>
      <c r="G355" s="29">
        <v>1</v>
      </c>
      <c r="H355" s="88"/>
    </row>
    <row r="356" spans="2:8" s="84" customFormat="1" ht="20.100000000000001" customHeight="1">
      <c r="B356" s="34" t="s">
        <v>71</v>
      </c>
      <c r="C356" s="38" t="s">
        <v>72</v>
      </c>
      <c r="D356" s="43"/>
      <c r="E356" s="45" t="s">
        <v>10</v>
      </c>
      <c r="F356" s="29">
        <v>1</v>
      </c>
      <c r="G356" s="29">
        <v>1</v>
      </c>
      <c r="H356" s="88"/>
    </row>
    <row r="357" spans="2:8" s="84" customFormat="1" ht="20.100000000000001" customHeight="1">
      <c r="B357" s="34" t="s">
        <v>73</v>
      </c>
      <c r="C357" s="38" t="s">
        <v>74</v>
      </c>
      <c r="D357" s="43"/>
      <c r="E357" s="45" t="s">
        <v>10</v>
      </c>
      <c r="F357" s="29">
        <v>1</v>
      </c>
      <c r="G357" s="29">
        <v>1</v>
      </c>
      <c r="H357" s="88"/>
    </row>
    <row r="358" spans="2:8" s="84" customFormat="1" ht="20.100000000000001" customHeight="1">
      <c r="B358" s="34" t="s">
        <v>75</v>
      </c>
      <c r="C358" s="38" t="s">
        <v>76</v>
      </c>
      <c r="D358" s="43"/>
      <c r="E358" s="45" t="s">
        <v>10</v>
      </c>
      <c r="F358" s="29">
        <v>1</v>
      </c>
      <c r="G358" s="29">
        <v>1</v>
      </c>
      <c r="H358" s="88"/>
    </row>
    <row r="359" spans="2:8" s="84" customFormat="1" ht="20.100000000000001" customHeight="1">
      <c r="B359" s="34" t="s">
        <v>77</v>
      </c>
      <c r="C359" s="38" t="s">
        <v>78</v>
      </c>
      <c r="D359" s="43" t="s">
        <v>79</v>
      </c>
      <c r="E359" s="45" t="s">
        <v>10</v>
      </c>
      <c r="F359" s="29">
        <v>1</v>
      </c>
      <c r="G359" s="29">
        <v>1</v>
      </c>
      <c r="H359" s="88"/>
    </row>
    <row r="360" spans="2:8" s="84" customFormat="1" ht="20.100000000000001" customHeight="1">
      <c r="B360" s="34" t="s">
        <v>80</v>
      </c>
      <c r="C360" s="38" t="s">
        <v>81</v>
      </c>
      <c r="D360" s="43" t="s">
        <v>82</v>
      </c>
      <c r="E360" s="45" t="s">
        <v>10</v>
      </c>
      <c r="F360" s="29">
        <v>0</v>
      </c>
      <c r="G360" s="29">
        <v>0</v>
      </c>
      <c r="H360" s="88"/>
    </row>
    <row r="361" spans="2:8" s="84" customFormat="1" ht="20.100000000000001" customHeight="1">
      <c r="B361" s="34" t="s">
        <v>83</v>
      </c>
      <c r="C361" s="38" t="s">
        <v>84</v>
      </c>
      <c r="D361" s="43"/>
      <c r="E361" s="45" t="s">
        <v>85</v>
      </c>
      <c r="F361" s="29">
        <v>1</v>
      </c>
      <c r="G361" s="29">
        <v>1</v>
      </c>
      <c r="H361" s="88"/>
    </row>
    <row r="362" spans="2:8" s="84" customFormat="1" ht="20.100000000000001" customHeight="1">
      <c r="B362" s="34" t="s">
        <v>86</v>
      </c>
      <c r="C362" s="38" t="s">
        <v>87</v>
      </c>
      <c r="D362" s="36"/>
      <c r="E362" s="45" t="s">
        <v>88</v>
      </c>
      <c r="F362" s="29">
        <v>1</v>
      </c>
      <c r="G362" s="29">
        <v>1</v>
      </c>
      <c r="H362" s="88"/>
    </row>
    <row r="363" spans="2:8" s="84" customFormat="1" ht="20.100000000000001" customHeight="1">
      <c r="B363" s="34" t="s">
        <v>89</v>
      </c>
      <c r="C363" s="38" t="s">
        <v>90</v>
      </c>
      <c r="D363" s="36"/>
      <c r="E363" s="45" t="s">
        <v>88</v>
      </c>
      <c r="F363" s="29">
        <v>1</v>
      </c>
      <c r="G363" s="29">
        <v>1</v>
      </c>
      <c r="H363" s="88"/>
    </row>
    <row r="364" spans="2:8" s="84" customFormat="1" ht="20.100000000000001" customHeight="1">
      <c r="B364" s="34" t="s">
        <v>91</v>
      </c>
      <c r="C364" s="35" t="s">
        <v>92</v>
      </c>
      <c r="D364" s="36"/>
      <c r="E364" s="45" t="s">
        <v>88</v>
      </c>
      <c r="F364" s="29">
        <v>1</v>
      </c>
      <c r="G364" s="29">
        <v>1</v>
      </c>
      <c r="H364" s="88"/>
    </row>
    <row r="365" spans="2:8" s="84" customFormat="1" ht="20.100000000000001" customHeight="1">
      <c r="B365" s="34" t="s">
        <v>93</v>
      </c>
      <c r="C365" s="35" t="s">
        <v>94</v>
      </c>
      <c r="D365" s="36"/>
      <c r="E365" s="45" t="s">
        <v>88</v>
      </c>
      <c r="F365" s="29">
        <v>1</v>
      </c>
      <c r="G365" s="29">
        <v>1</v>
      </c>
      <c r="H365" s="88"/>
    </row>
    <row r="366" spans="2:8" s="84" customFormat="1" ht="20.100000000000001" customHeight="1">
      <c r="B366" s="34" t="s">
        <v>95</v>
      </c>
      <c r="C366" s="35" t="s">
        <v>96</v>
      </c>
      <c r="D366" s="36"/>
      <c r="E366" s="45" t="s">
        <v>88</v>
      </c>
      <c r="F366" s="29">
        <v>1</v>
      </c>
      <c r="G366" s="29">
        <v>1</v>
      </c>
      <c r="H366" s="88"/>
    </row>
    <row r="367" spans="2:8" s="84" customFormat="1" ht="20.100000000000001" customHeight="1">
      <c r="B367" s="34" t="s">
        <v>97</v>
      </c>
      <c r="C367" s="26" t="s">
        <v>98</v>
      </c>
      <c r="D367" s="36"/>
      <c r="E367" s="45" t="s">
        <v>10</v>
      </c>
      <c r="F367" s="30">
        <v>1</v>
      </c>
      <c r="G367" s="30">
        <v>1</v>
      </c>
      <c r="H367" s="88"/>
    </row>
    <row r="368" spans="2:8" s="84" customFormat="1" ht="20.100000000000001" customHeight="1">
      <c r="B368" s="34" t="s">
        <v>99</v>
      </c>
      <c r="C368" s="38" t="s">
        <v>100</v>
      </c>
      <c r="D368" s="43"/>
      <c r="E368" s="45" t="s">
        <v>88</v>
      </c>
      <c r="F368" s="29">
        <v>3</v>
      </c>
      <c r="G368" s="29">
        <v>3</v>
      </c>
      <c r="H368" s="88"/>
    </row>
    <row r="369" spans="1:8" s="84" customFormat="1" ht="20.100000000000001" customHeight="1">
      <c r="B369" s="34" t="s">
        <v>101</v>
      </c>
      <c r="C369" s="38" t="s">
        <v>102</v>
      </c>
      <c r="D369" s="43"/>
      <c r="E369" s="45" t="s">
        <v>10</v>
      </c>
      <c r="F369" s="29">
        <v>1</v>
      </c>
      <c r="G369" s="29">
        <v>1</v>
      </c>
      <c r="H369" s="88"/>
    </row>
    <row r="370" spans="1:8" s="84" customFormat="1" ht="20.100000000000001" customHeight="1">
      <c r="B370" s="34" t="s">
        <v>103</v>
      </c>
      <c r="C370" s="38" t="s">
        <v>104</v>
      </c>
      <c r="D370" s="43" t="s">
        <v>105</v>
      </c>
      <c r="E370" s="45" t="s">
        <v>47</v>
      </c>
      <c r="F370" s="29">
        <v>3</v>
      </c>
      <c r="G370" s="29">
        <v>3</v>
      </c>
      <c r="H370" s="88"/>
    </row>
    <row r="371" spans="1:8" s="82" customFormat="1" ht="20.100000000000001" customHeight="1">
      <c r="A371" s="82">
        <v>8</v>
      </c>
      <c r="B371" s="11" t="s">
        <v>145</v>
      </c>
      <c r="C371" s="12" t="s">
        <v>146</v>
      </c>
      <c r="D371" s="13" t="s">
        <v>112</v>
      </c>
      <c r="E371" s="14" t="s">
        <v>10</v>
      </c>
      <c r="F371" s="15">
        <v>1</v>
      </c>
      <c r="G371" s="16"/>
      <c r="H371" s="90"/>
    </row>
    <row r="372" spans="1:8" s="82" customFormat="1" ht="20.100000000000001" customHeight="1">
      <c r="B372" s="18" t="s">
        <v>11</v>
      </c>
      <c r="C372" s="19" t="s">
        <v>12</v>
      </c>
      <c r="D372" s="20"/>
      <c r="E372" s="21"/>
      <c r="F372" s="22"/>
      <c r="G372" s="23"/>
      <c r="H372" s="87"/>
    </row>
    <row r="373" spans="1:8" s="82" customFormat="1" ht="20.100000000000001" customHeight="1">
      <c r="B373" s="25" t="s">
        <v>13</v>
      </c>
      <c r="C373" s="26" t="s">
        <v>113</v>
      </c>
      <c r="D373" s="27" t="s">
        <v>147</v>
      </c>
      <c r="E373" s="28" t="s">
        <v>16</v>
      </c>
      <c r="F373" s="29">
        <v>0.96258270000000001</v>
      </c>
      <c r="G373" s="30">
        <v>0.96258270000000001</v>
      </c>
      <c r="H373" s="88"/>
    </row>
    <row r="374" spans="1:8" s="82" customFormat="1" ht="20.100000000000001" customHeight="1">
      <c r="B374" s="25" t="s">
        <v>17</v>
      </c>
      <c r="C374" s="26" t="s">
        <v>18</v>
      </c>
      <c r="D374" s="32" t="s">
        <v>19</v>
      </c>
      <c r="E374" s="33" t="s">
        <v>20</v>
      </c>
      <c r="F374" s="29">
        <v>2.2000000000000002</v>
      </c>
      <c r="G374" s="30">
        <v>2.2000000000000002</v>
      </c>
      <c r="H374" s="88"/>
    </row>
    <row r="375" spans="1:8" s="84" customFormat="1" ht="20.100000000000001" customHeight="1">
      <c r="B375" s="25" t="s">
        <v>21</v>
      </c>
      <c r="C375" s="26" t="s">
        <v>25</v>
      </c>
      <c r="D375" s="27"/>
      <c r="E375" s="28" t="s">
        <v>23</v>
      </c>
      <c r="F375" s="29">
        <v>10</v>
      </c>
      <c r="G375" s="30">
        <v>10</v>
      </c>
      <c r="H375" s="88"/>
    </row>
    <row r="376" spans="1:8" s="31" customFormat="1" ht="20.100000000000001" customHeight="1">
      <c r="B376" s="25" t="s">
        <v>24</v>
      </c>
      <c r="C376" s="26" t="s">
        <v>27</v>
      </c>
      <c r="D376" s="32"/>
      <c r="E376" s="33" t="s">
        <v>16</v>
      </c>
      <c r="F376" s="29">
        <v>7.536000000000001E-2</v>
      </c>
      <c r="G376" s="30">
        <v>7.536000000000001E-2</v>
      </c>
      <c r="H376" s="88"/>
    </row>
    <row r="377" spans="1:8" s="84" customFormat="1" ht="20.100000000000001" customHeight="1">
      <c r="B377" s="18" t="s">
        <v>28</v>
      </c>
      <c r="C377" s="19" t="s">
        <v>115</v>
      </c>
      <c r="D377" s="20"/>
      <c r="E377" s="21"/>
      <c r="F377" s="22"/>
      <c r="G377" s="23"/>
      <c r="H377" s="87"/>
    </row>
    <row r="378" spans="1:8" s="82" customFormat="1" ht="20.100000000000001" customHeight="1">
      <c r="B378" s="34" t="s">
        <v>30</v>
      </c>
      <c r="C378" s="35" t="s">
        <v>31</v>
      </c>
      <c r="D378" s="36"/>
      <c r="E378" s="28" t="s">
        <v>32</v>
      </c>
      <c r="F378" s="29">
        <v>0.57600000000000018</v>
      </c>
      <c r="G378" s="37">
        <v>0.57600000000000018</v>
      </c>
      <c r="H378" s="74"/>
    </row>
    <row r="379" spans="1:8" s="82" customFormat="1" ht="20.100000000000001" customHeight="1">
      <c r="B379" s="34" t="s">
        <v>33</v>
      </c>
      <c r="C379" s="35" t="s">
        <v>34</v>
      </c>
      <c r="D379" s="36"/>
      <c r="E379" s="28" t="s">
        <v>32</v>
      </c>
      <c r="F379" s="29">
        <v>0.43200000000000005</v>
      </c>
      <c r="G379" s="37">
        <v>0.43200000000000005</v>
      </c>
      <c r="H379" s="74"/>
    </row>
    <row r="380" spans="1:8" s="82" customFormat="1" ht="20.100000000000001" customHeight="1">
      <c r="B380" s="34" t="s">
        <v>35</v>
      </c>
      <c r="C380" s="38" t="s">
        <v>36</v>
      </c>
      <c r="D380" s="32" t="s">
        <v>37</v>
      </c>
      <c r="E380" s="28" t="s">
        <v>32</v>
      </c>
      <c r="F380" s="29">
        <v>9</v>
      </c>
      <c r="G380" s="37">
        <v>9</v>
      </c>
      <c r="H380" s="74"/>
    </row>
    <row r="381" spans="1:8" s="82" customFormat="1" ht="20.100000000000001" customHeight="1">
      <c r="B381" s="34" t="s">
        <v>38</v>
      </c>
      <c r="C381" s="38" t="s">
        <v>39</v>
      </c>
      <c r="D381" s="32"/>
      <c r="E381" s="28" t="s">
        <v>32</v>
      </c>
      <c r="F381" s="29">
        <v>2.2000000000000002</v>
      </c>
      <c r="G381" s="30">
        <v>2.2000000000000002</v>
      </c>
      <c r="H381" s="74"/>
    </row>
    <row r="382" spans="1:8" s="82" customFormat="1" ht="20.100000000000001" customHeight="1">
      <c r="B382" s="18" t="s">
        <v>40</v>
      </c>
      <c r="C382" s="19" t="s">
        <v>41</v>
      </c>
      <c r="D382" s="20"/>
      <c r="E382" s="21"/>
      <c r="F382" s="22"/>
      <c r="G382" s="23"/>
      <c r="H382" s="87"/>
    </row>
    <row r="383" spans="1:8" s="31" customFormat="1" ht="20.100000000000001" customHeight="1">
      <c r="B383" s="34" t="s">
        <v>42</v>
      </c>
      <c r="C383" s="35" t="s">
        <v>1295</v>
      </c>
      <c r="D383" s="36"/>
      <c r="E383" s="28" t="s">
        <v>1288</v>
      </c>
      <c r="F383" s="29">
        <v>1</v>
      </c>
      <c r="G383" s="37"/>
      <c r="H383" s="74"/>
    </row>
    <row r="384" spans="1:8" s="31" customFormat="1" ht="20.100000000000001" hidden="1" customHeight="1">
      <c r="B384" s="34"/>
      <c r="C384" s="39"/>
      <c r="D384" s="40"/>
      <c r="E384" s="41"/>
      <c r="F384" s="42"/>
      <c r="G384" s="42"/>
      <c r="H384" s="89"/>
    </row>
    <row r="385" spans="2:8" s="31" customFormat="1" ht="20.100000000000001" hidden="1" customHeight="1">
      <c r="B385" s="34"/>
      <c r="C385" s="35"/>
      <c r="D385" s="36"/>
      <c r="E385" s="41"/>
      <c r="F385" s="29"/>
      <c r="G385" s="29"/>
      <c r="H385" s="88"/>
    </row>
    <row r="386" spans="2:8" s="31" customFormat="1" ht="20.100000000000001" hidden="1" customHeight="1">
      <c r="B386" s="34"/>
      <c r="C386" s="35"/>
      <c r="D386" s="36"/>
      <c r="E386" s="28"/>
      <c r="F386" s="29"/>
      <c r="G386" s="29"/>
      <c r="H386" s="88"/>
    </row>
    <row r="387" spans="2:8" s="31" customFormat="1" ht="20.100000000000001" hidden="1" customHeight="1">
      <c r="B387" s="34"/>
      <c r="C387" s="35"/>
      <c r="D387" s="36"/>
      <c r="E387" s="28"/>
      <c r="F387" s="29"/>
      <c r="G387" s="29"/>
      <c r="H387" s="88"/>
    </row>
    <row r="388" spans="2:8" s="31" customFormat="1" ht="20.100000000000001" hidden="1" customHeight="1">
      <c r="B388" s="34"/>
      <c r="C388" s="35"/>
      <c r="D388" s="36"/>
      <c r="E388" s="28"/>
      <c r="F388" s="29"/>
      <c r="G388" s="29"/>
      <c r="H388" s="88"/>
    </row>
    <row r="389" spans="2:8" s="31" customFormat="1" ht="20.100000000000001" hidden="1" customHeight="1">
      <c r="B389" s="34"/>
      <c r="C389" s="35"/>
      <c r="D389" s="36"/>
      <c r="E389" s="28"/>
      <c r="F389" s="29"/>
      <c r="G389" s="29"/>
      <c r="H389" s="88"/>
    </row>
    <row r="390" spans="2:8" s="31" customFormat="1" ht="20.100000000000001" hidden="1" customHeight="1">
      <c r="B390" s="34"/>
      <c r="C390" s="35"/>
      <c r="D390" s="36"/>
      <c r="E390" s="28"/>
      <c r="F390" s="29"/>
      <c r="G390" s="29"/>
      <c r="H390" s="88"/>
    </row>
    <row r="391" spans="2:8" s="31" customFormat="1" ht="20.100000000000001" hidden="1" customHeight="1">
      <c r="B391" s="34"/>
      <c r="C391" s="35"/>
      <c r="D391" s="36"/>
      <c r="E391" s="28"/>
      <c r="F391" s="29"/>
      <c r="G391" s="29"/>
      <c r="H391" s="88"/>
    </row>
    <row r="392" spans="2:8" s="31" customFormat="1" ht="20.100000000000001" hidden="1" customHeight="1">
      <c r="B392" s="34"/>
      <c r="C392" s="35"/>
      <c r="D392" s="36"/>
      <c r="E392" s="28"/>
      <c r="F392" s="29"/>
      <c r="G392" s="29"/>
      <c r="H392" s="88"/>
    </row>
    <row r="393" spans="2:8" s="31" customFormat="1" ht="20.100000000000001" hidden="1" customHeight="1">
      <c r="B393" s="34"/>
      <c r="C393" s="35"/>
      <c r="D393" s="36"/>
      <c r="E393" s="28"/>
      <c r="F393" s="29"/>
      <c r="G393" s="29"/>
      <c r="H393" s="88"/>
    </row>
    <row r="394" spans="2:8" s="31" customFormat="1" ht="20.100000000000001" hidden="1" customHeight="1">
      <c r="B394" s="34"/>
      <c r="C394" s="35"/>
      <c r="D394" s="36"/>
      <c r="E394" s="28"/>
      <c r="F394" s="29"/>
      <c r="G394" s="37"/>
      <c r="H394" s="74"/>
    </row>
    <row r="395" spans="2:8" s="31" customFormat="1" ht="20.100000000000001" hidden="1" customHeight="1">
      <c r="B395" s="34"/>
      <c r="C395" s="35"/>
      <c r="D395" s="36"/>
      <c r="E395" s="28"/>
      <c r="F395" s="29"/>
      <c r="G395" s="37"/>
      <c r="H395" s="74"/>
    </row>
    <row r="396" spans="2:8" s="31" customFormat="1" ht="20.100000000000001" hidden="1" customHeight="1">
      <c r="B396" s="34"/>
      <c r="C396" s="35"/>
      <c r="D396" s="36"/>
      <c r="E396" s="28"/>
      <c r="F396" s="29"/>
      <c r="G396" s="37"/>
      <c r="H396" s="74"/>
    </row>
    <row r="397" spans="2:8" s="31" customFormat="1" ht="20.100000000000001" hidden="1" customHeight="1">
      <c r="B397" s="34"/>
      <c r="C397" s="35"/>
      <c r="D397" s="36"/>
      <c r="E397" s="28"/>
      <c r="F397" s="29"/>
      <c r="G397" s="37"/>
      <c r="H397" s="74"/>
    </row>
    <row r="398" spans="2:8" s="31" customFormat="1" ht="20.100000000000001" hidden="1" customHeight="1">
      <c r="B398" s="34"/>
      <c r="C398" s="35"/>
      <c r="D398" s="36"/>
      <c r="E398" s="28"/>
      <c r="F398" s="29"/>
      <c r="G398" s="37"/>
      <c r="H398" s="74"/>
    </row>
    <row r="399" spans="2:8" s="31" customFormat="1" ht="20.100000000000001" hidden="1" customHeight="1">
      <c r="B399" s="34"/>
      <c r="C399" s="35"/>
      <c r="D399" s="36"/>
      <c r="E399" s="28"/>
      <c r="F399" s="29"/>
      <c r="G399" s="29"/>
      <c r="H399" s="88"/>
    </row>
    <row r="400" spans="2:8" s="31" customFormat="1" ht="20.100000000000001" hidden="1" customHeight="1">
      <c r="B400" s="34"/>
      <c r="C400" s="38"/>
      <c r="D400" s="43"/>
      <c r="E400" s="44"/>
      <c r="F400" s="29"/>
      <c r="G400" s="29"/>
      <c r="H400" s="88"/>
    </row>
    <row r="401" spans="2:8" s="31" customFormat="1" ht="20.100000000000001" hidden="1" customHeight="1">
      <c r="B401" s="34"/>
      <c r="C401" s="38"/>
      <c r="D401" s="43"/>
      <c r="E401" s="44"/>
      <c r="F401" s="29"/>
      <c r="G401" s="29"/>
      <c r="H401" s="88"/>
    </row>
    <row r="402" spans="2:8" s="31" customFormat="1" ht="20.100000000000001" hidden="1" customHeight="1">
      <c r="B402" s="34"/>
      <c r="C402" s="38"/>
      <c r="D402" s="43"/>
      <c r="E402" s="44"/>
      <c r="F402" s="29"/>
      <c r="G402" s="29"/>
      <c r="H402" s="88"/>
    </row>
    <row r="403" spans="2:8" s="31" customFormat="1" ht="20.100000000000001" hidden="1" customHeight="1">
      <c r="B403" s="34"/>
      <c r="C403" s="38"/>
      <c r="D403" s="43"/>
      <c r="E403" s="45"/>
      <c r="F403" s="29"/>
      <c r="G403" s="29"/>
      <c r="H403" s="88"/>
    </row>
    <row r="404" spans="2:8" s="31" customFormat="1" ht="20.100000000000001" hidden="1" customHeight="1">
      <c r="B404" s="34"/>
      <c r="C404" s="38"/>
      <c r="D404" s="43"/>
      <c r="E404" s="45"/>
      <c r="F404" s="29"/>
      <c r="G404" s="29"/>
      <c r="H404" s="88"/>
    </row>
    <row r="405" spans="2:8" s="82" customFormat="1" ht="20.100000000000001" customHeight="1">
      <c r="B405" s="18" t="s">
        <v>66</v>
      </c>
      <c r="C405" s="19" t="s">
        <v>67</v>
      </c>
      <c r="D405" s="20"/>
      <c r="E405" s="21"/>
      <c r="F405" s="22"/>
      <c r="G405" s="23"/>
      <c r="H405" s="87"/>
    </row>
    <row r="406" spans="2:8" s="31" customFormat="1" ht="20.100000000000001" customHeight="1">
      <c r="B406" s="34" t="s">
        <v>68</v>
      </c>
      <c r="C406" s="38" t="s">
        <v>69</v>
      </c>
      <c r="D406" s="43" t="s">
        <v>70</v>
      </c>
      <c r="E406" s="45" t="s">
        <v>10</v>
      </c>
      <c r="F406" s="29">
        <v>1</v>
      </c>
      <c r="G406" s="29">
        <v>1</v>
      </c>
      <c r="H406" s="88"/>
    </row>
    <row r="407" spans="2:8" s="84" customFormat="1" ht="20.100000000000001" customHeight="1">
      <c r="B407" s="34" t="s">
        <v>71</v>
      </c>
      <c r="C407" s="38" t="s">
        <v>72</v>
      </c>
      <c r="D407" s="43"/>
      <c r="E407" s="45" t="s">
        <v>10</v>
      </c>
      <c r="F407" s="29">
        <v>1</v>
      </c>
      <c r="G407" s="29">
        <v>1</v>
      </c>
      <c r="H407" s="88"/>
    </row>
    <row r="408" spans="2:8" s="84" customFormat="1" ht="20.100000000000001" customHeight="1">
      <c r="B408" s="34" t="s">
        <v>73</v>
      </c>
      <c r="C408" s="38" t="s">
        <v>74</v>
      </c>
      <c r="D408" s="43"/>
      <c r="E408" s="45" t="s">
        <v>10</v>
      </c>
      <c r="F408" s="29">
        <v>1</v>
      </c>
      <c r="G408" s="29">
        <v>1</v>
      </c>
      <c r="H408" s="88"/>
    </row>
    <row r="409" spans="2:8" s="84" customFormat="1" ht="20.100000000000001" customHeight="1">
      <c r="B409" s="34" t="s">
        <v>75</v>
      </c>
      <c r="C409" s="38" t="s">
        <v>76</v>
      </c>
      <c r="D409" s="43"/>
      <c r="E409" s="45" t="s">
        <v>10</v>
      </c>
      <c r="F409" s="29">
        <v>1</v>
      </c>
      <c r="G409" s="29">
        <v>1</v>
      </c>
      <c r="H409" s="88"/>
    </row>
    <row r="410" spans="2:8" s="84" customFormat="1" ht="20.100000000000001" customHeight="1">
      <c r="B410" s="34" t="s">
        <v>77</v>
      </c>
      <c r="C410" s="38" t="s">
        <v>78</v>
      </c>
      <c r="D410" s="43" t="s">
        <v>79</v>
      </c>
      <c r="E410" s="45" t="s">
        <v>10</v>
      </c>
      <c r="F410" s="29">
        <v>1</v>
      </c>
      <c r="G410" s="29">
        <v>1</v>
      </c>
      <c r="H410" s="88"/>
    </row>
    <row r="411" spans="2:8" s="84" customFormat="1" ht="20.100000000000001" customHeight="1">
      <c r="B411" s="34" t="s">
        <v>80</v>
      </c>
      <c r="C411" s="38" t="s">
        <v>81</v>
      </c>
      <c r="D411" s="43" t="s">
        <v>82</v>
      </c>
      <c r="E411" s="45" t="s">
        <v>10</v>
      </c>
      <c r="F411" s="29">
        <v>0</v>
      </c>
      <c r="G411" s="29">
        <v>0</v>
      </c>
      <c r="H411" s="88"/>
    </row>
    <row r="412" spans="2:8" s="84" customFormat="1" ht="20.100000000000001" customHeight="1">
      <c r="B412" s="34" t="s">
        <v>83</v>
      </c>
      <c r="C412" s="38" t="s">
        <v>84</v>
      </c>
      <c r="D412" s="43"/>
      <c r="E412" s="45" t="s">
        <v>85</v>
      </c>
      <c r="F412" s="29">
        <v>1</v>
      </c>
      <c r="G412" s="29">
        <v>1</v>
      </c>
      <c r="H412" s="88"/>
    </row>
    <row r="413" spans="2:8" s="84" customFormat="1" ht="20.100000000000001" customHeight="1">
      <c r="B413" s="34" t="s">
        <v>86</v>
      </c>
      <c r="C413" s="38" t="s">
        <v>87</v>
      </c>
      <c r="D413" s="36"/>
      <c r="E413" s="45" t="s">
        <v>88</v>
      </c>
      <c r="F413" s="29">
        <v>1</v>
      </c>
      <c r="G413" s="29">
        <v>1</v>
      </c>
      <c r="H413" s="88"/>
    </row>
    <row r="414" spans="2:8" s="84" customFormat="1" ht="20.100000000000001" customHeight="1">
      <c r="B414" s="34" t="s">
        <v>89</v>
      </c>
      <c r="C414" s="38" t="s">
        <v>90</v>
      </c>
      <c r="D414" s="36"/>
      <c r="E414" s="45" t="s">
        <v>88</v>
      </c>
      <c r="F414" s="29">
        <v>1</v>
      </c>
      <c r="G414" s="29">
        <v>1</v>
      </c>
      <c r="H414" s="88"/>
    </row>
    <row r="415" spans="2:8" s="84" customFormat="1" ht="20.100000000000001" customHeight="1">
      <c r="B415" s="34" t="s">
        <v>91</v>
      </c>
      <c r="C415" s="35" t="s">
        <v>92</v>
      </c>
      <c r="D415" s="36"/>
      <c r="E415" s="45" t="s">
        <v>88</v>
      </c>
      <c r="F415" s="29">
        <v>1</v>
      </c>
      <c r="G415" s="29">
        <v>1</v>
      </c>
      <c r="H415" s="88"/>
    </row>
    <row r="416" spans="2:8" s="84" customFormat="1" ht="20.100000000000001" customHeight="1">
      <c r="B416" s="34" t="s">
        <v>93</v>
      </c>
      <c r="C416" s="35" t="s">
        <v>94</v>
      </c>
      <c r="D416" s="36"/>
      <c r="E416" s="45" t="s">
        <v>88</v>
      </c>
      <c r="F416" s="29">
        <v>1</v>
      </c>
      <c r="G416" s="29">
        <v>1</v>
      </c>
      <c r="H416" s="88"/>
    </row>
    <row r="417" spans="1:8" s="84" customFormat="1" ht="20.100000000000001" customHeight="1">
      <c r="B417" s="34" t="s">
        <v>95</v>
      </c>
      <c r="C417" s="35" t="s">
        <v>96</v>
      </c>
      <c r="D417" s="36"/>
      <c r="E417" s="45" t="s">
        <v>88</v>
      </c>
      <c r="F417" s="29">
        <v>1</v>
      </c>
      <c r="G417" s="29">
        <v>1</v>
      </c>
      <c r="H417" s="88"/>
    </row>
    <row r="418" spans="1:8" s="84" customFormat="1" ht="20.100000000000001" customHeight="1">
      <c r="B418" s="34" t="s">
        <v>97</v>
      </c>
      <c r="C418" s="26" t="s">
        <v>98</v>
      </c>
      <c r="D418" s="36"/>
      <c r="E418" s="45" t="s">
        <v>10</v>
      </c>
      <c r="F418" s="30">
        <v>1</v>
      </c>
      <c r="G418" s="30">
        <v>1</v>
      </c>
      <c r="H418" s="88"/>
    </row>
    <row r="419" spans="1:8" s="84" customFormat="1" ht="20.100000000000001" customHeight="1">
      <c r="B419" s="34" t="s">
        <v>99</v>
      </c>
      <c r="C419" s="38" t="s">
        <v>100</v>
      </c>
      <c r="D419" s="43"/>
      <c r="E419" s="45" t="s">
        <v>88</v>
      </c>
      <c r="F419" s="29">
        <v>3</v>
      </c>
      <c r="G419" s="29">
        <v>3</v>
      </c>
      <c r="H419" s="88"/>
    </row>
    <row r="420" spans="1:8" s="84" customFormat="1" ht="20.100000000000001" customHeight="1">
      <c r="B420" s="34" t="s">
        <v>101</v>
      </c>
      <c r="C420" s="38" t="s">
        <v>102</v>
      </c>
      <c r="D420" s="43"/>
      <c r="E420" s="45" t="s">
        <v>10</v>
      </c>
      <c r="F420" s="29">
        <v>1</v>
      </c>
      <c r="G420" s="29">
        <v>1</v>
      </c>
      <c r="H420" s="88"/>
    </row>
    <row r="421" spans="1:8" s="84" customFormat="1" ht="20.100000000000001" customHeight="1">
      <c r="B421" s="34" t="s">
        <v>103</v>
      </c>
      <c r="C421" s="38" t="s">
        <v>104</v>
      </c>
      <c r="D421" s="43" t="s">
        <v>105</v>
      </c>
      <c r="E421" s="45" t="s">
        <v>47</v>
      </c>
      <c r="F421" s="29">
        <v>4</v>
      </c>
      <c r="G421" s="29">
        <v>4</v>
      </c>
      <c r="H421" s="88"/>
    </row>
    <row r="422" spans="1:8" s="82" customFormat="1" ht="20.100000000000001" customHeight="1">
      <c r="A422" s="82">
        <v>9</v>
      </c>
      <c r="B422" s="11" t="s">
        <v>148</v>
      </c>
      <c r="C422" s="12" t="s">
        <v>149</v>
      </c>
      <c r="D422" s="13" t="s">
        <v>1303</v>
      </c>
      <c r="E422" s="14" t="s">
        <v>10</v>
      </c>
      <c r="F422" s="15">
        <v>1</v>
      </c>
      <c r="G422" s="16"/>
      <c r="H422" s="90"/>
    </row>
    <row r="423" spans="1:8" s="82" customFormat="1" ht="20.100000000000001" customHeight="1">
      <c r="B423" s="18" t="s">
        <v>11</v>
      </c>
      <c r="C423" s="19" t="s">
        <v>12</v>
      </c>
      <c r="D423" s="20"/>
      <c r="E423" s="21"/>
      <c r="F423" s="22"/>
      <c r="G423" s="23"/>
      <c r="H423" s="87"/>
    </row>
    <row r="424" spans="1:8" s="82" customFormat="1" ht="20.100000000000001" customHeight="1">
      <c r="B424" s="25" t="s">
        <v>13</v>
      </c>
      <c r="C424" s="26" t="s">
        <v>143</v>
      </c>
      <c r="D424" s="27" t="s">
        <v>150</v>
      </c>
      <c r="E424" s="28" t="s">
        <v>16</v>
      </c>
      <c r="F424" s="29">
        <v>1.1198496</v>
      </c>
      <c r="G424" s="30">
        <v>1.1198496</v>
      </c>
      <c r="H424" s="88"/>
    </row>
    <row r="425" spans="1:8" s="82" customFormat="1" ht="20.100000000000001" customHeight="1">
      <c r="B425" s="25" t="s">
        <v>17</v>
      </c>
      <c r="C425" s="26" t="s">
        <v>18</v>
      </c>
      <c r="D425" s="32" t="s">
        <v>19</v>
      </c>
      <c r="E425" s="33" t="s">
        <v>20</v>
      </c>
      <c r="F425" s="29">
        <v>0.57600000000000018</v>
      </c>
      <c r="G425" s="30">
        <v>0.57600000000000018</v>
      </c>
      <c r="H425" s="88"/>
    </row>
    <row r="426" spans="1:8" s="82" customFormat="1" ht="20.100000000000001" customHeight="1">
      <c r="B426" s="25" t="s">
        <v>21</v>
      </c>
      <c r="C426" s="26" t="s">
        <v>128</v>
      </c>
      <c r="D426" s="27" t="s">
        <v>151</v>
      </c>
      <c r="E426" s="28" t="s">
        <v>23</v>
      </c>
      <c r="F426" s="29">
        <v>7.5</v>
      </c>
      <c r="G426" s="30">
        <v>7.5</v>
      </c>
      <c r="H426" s="88"/>
    </row>
    <row r="427" spans="1:8" s="84" customFormat="1" ht="20.100000000000001" customHeight="1">
      <c r="B427" s="25" t="s">
        <v>24</v>
      </c>
      <c r="C427" s="26" t="s">
        <v>22</v>
      </c>
      <c r="D427" s="27"/>
      <c r="E427" s="28" t="s">
        <v>23</v>
      </c>
      <c r="F427" s="29">
        <v>0</v>
      </c>
      <c r="G427" s="30">
        <v>0</v>
      </c>
      <c r="H427" s="88"/>
    </row>
    <row r="428" spans="1:8" s="84" customFormat="1" ht="20.100000000000001" customHeight="1">
      <c r="B428" s="25" t="s">
        <v>26</v>
      </c>
      <c r="C428" s="26" t="s">
        <v>25</v>
      </c>
      <c r="D428" s="27"/>
      <c r="E428" s="28" t="s">
        <v>23</v>
      </c>
      <c r="F428" s="29">
        <v>7.5</v>
      </c>
      <c r="G428" s="30">
        <v>7.5</v>
      </c>
      <c r="H428" s="88"/>
    </row>
    <row r="429" spans="1:8" s="31" customFormat="1" ht="20.100000000000001" customHeight="1">
      <c r="B429" s="25" t="s">
        <v>152</v>
      </c>
      <c r="C429" s="26" t="s">
        <v>153</v>
      </c>
      <c r="D429" s="32"/>
      <c r="E429" s="33" t="s">
        <v>16</v>
      </c>
      <c r="F429" s="29">
        <v>7.536000000000001E-2</v>
      </c>
      <c r="G429" s="30">
        <v>7.536000000000001E-2</v>
      </c>
      <c r="H429" s="88"/>
    </row>
    <row r="430" spans="1:8" s="82" customFormat="1" ht="20.100000000000001" customHeight="1">
      <c r="B430" s="18" t="s">
        <v>28</v>
      </c>
      <c r="C430" s="19" t="s">
        <v>115</v>
      </c>
      <c r="D430" s="20"/>
      <c r="E430" s="21"/>
      <c r="F430" s="22"/>
      <c r="G430" s="23"/>
      <c r="H430" s="87"/>
    </row>
    <row r="431" spans="1:8" s="82" customFormat="1" ht="20.100000000000001" customHeight="1">
      <c r="B431" s="34" t="s">
        <v>30</v>
      </c>
      <c r="C431" s="35" t="s">
        <v>31</v>
      </c>
      <c r="D431" s="36"/>
      <c r="E431" s="28" t="s">
        <v>32</v>
      </c>
      <c r="F431" s="29">
        <v>0.57600000000000018</v>
      </c>
      <c r="G431" s="37">
        <v>0.57600000000000018</v>
      </c>
      <c r="H431" s="74"/>
    </row>
    <row r="432" spans="1:8" s="82" customFormat="1" ht="20.100000000000001" customHeight="1">
      <c r="B432" s="34" t="s">
        <v>33</v>
      </c>
      <c r="C432" s="35" t="s">
        <v>34</v>
      </c>
      <c r="D432" s="36"/>
      <c r="E432" s="28" t="s">
        <v>32</v>
      </c>
      <c r="F432" s="29">
        <v>0.43200000000000005</v>
      </c>
      <c r="G432" s="37">
        <v>0.43200000000000005</v>
      </c>
      <c r="H432" s="74"/>
    </row>
    <row r="433" spans="2:8" s="82" customFormat="1" ht="20.100000000000001" customHeight="1">
      <c r="B433" s="34" t="s">
        <v>35</v>
      </c>
      <c r="C433" s="38" t="s">
        <v>36</v>
      </c>
      <c r="D433" s="32" t="s">
        <v>37</v>
      </c>
      <c r="E433" s="28" t="s">
        <v>32</v>
      </c>
      <c r="F433" s="29">
        <v>9</v>
      </c>
      <c r="G433" s="37">
        <v>9</v>
      </c>
      <c r="H433" s="74"/>
    </row>
    <row r="434" spans="2:8" s="82" customFormat="1" ht="20.100000000000001" customHeight="1">
      <c r="B434" s="34" t="s">
        <v>38</v>
      </c>
      <c r="C434" s="38" t="s">
        <v>39</v>
      </c>
      <c r="D434" s="32"/>
      <c r="E434" s="28" t="s">
        <v>32</v>
      </c>
      <c r="F434" s="29">
        <v>0.57600000000000018</v>
      </c>
      <c r="G434" s="30">
        <v>0.57600000000000018</v>
      </c>
      <c r="H434" s="74"/>
    </row>
    <row r="435" spans="2:8" s="82" customFormat="1" ht="20.100000000000001" customHeight="1">
      <c r="B435" s="18" t="s">
        <v>40</v>
      </c>
      <c r="C435" s="19" t="s">
        <v>41</v>
      </c>
      <c r="D435" s="20"/>
      <c r="E435" s="21"/>
      <c r="F435" s="22"/>
      <c r="G435" s="23"/>
      <c r="H435" s="87"/>
    </row>
    <row r="436" spans="2:8" s="31" customFormat="1" ht="20.100000000000001" customHeight="1">
      <c r="B436" s="34" t="s">
        <v>42</v>
      </c>
      <c r="C436" s="35" t="s">
        <v>1296</v>
      </c>
      <c r="D436" s="36"/>
      <c r="E436" s="28" t="s">
        <v>1288</v>
      </c>
      <c r="F436" s="29">
        <v>1</v>
      </c>
      <c r="G436" s="37"/>
      <c r="H436" s="74"/>
    </row>
    <row r="437" spans="2:8" s="31" customFormat="1" ht="20.100000000000001" hidden="1" customHeight="1">
      <c r="B437" s="34"/>
      <c r="C437" s="39"/>
      <c r="D437" s="40"/>
      <c r="E437" s="41"/>
      <c r="F437" s="42"/>
      <c r="G437" s="42"/>
      <c r="H437" s="89"/>
    </row>
    <row r="438" spans="2:8" s="86" customFormat="1" ht="20.100000000000001" hidden="1" customHeight="1">
      <c r="B438" s="34"/>
      <c r="C438" s="35"/>
      <c r="D438" s="36"/>
      <c r="E438" s="41"/>
      <c r="F438" s="29"/>
      <c r="G438" s="29"/>
      <c r="H438" s="88"/>
    </row>
    <row r="439" spans="2:8" s="31" customFormat="1" ht="20.100000000000001" hidden="1" customHeight="1">
      <c r="B439" s="34"/>
      <c r="C439" s="35"/>
      <c r="D439" s="36"/>
      <c r="E439" s="28"/>
      <c r="F439" s="29"/>
      <c r="G439" s="29"/>
      <c r="H439" s="88"/>
    </row>
    <row r="440" spans="2:8" s="31" customFormat="1" ht="20.100000000000001" hidden="1" customHeight="1">
      <c r="B440" s="34"/>
      <c r="C440" s="35"/>
      <c r="D440" s="36"/>
      <c r="E440" s="28"/>
      <c r="F440" s="29"/>
      <c r="G440" s="29"/>
      <c r="H440" s="88"/>
    </row>
    <row r="441" spans="2:8" s="31" customFormat="1" ht="20.100000000000001" hidden="1" customHeight="1">
      <c r="B441" s="34"/>
      <c r="C441" s="35"/>
      <c r="D441" s="36"/>
      <c r="E441" s="28"/>
      <c r="F441" s="29"/>
      <c r="G441" s="29"/>
      <c r="H441" s="88"/>
    </row>
    <row r="442" spans="2:8" s="31" customFormat="1" ht="20.100000000000001" hidden="1" customHeight="1">
      <c r="B442" s="34"/>
      <c r="C442" s="35"/>
      <c r="D442" s="36"/>
      <c r="E442" s="28"/>
      <c r="F442" s="29"/>
      <c r="G442" s="29"/>
      <c r="H442" s="88"/>
    </row>
    <row r="443" spans="2:8" s="31" customFormat="1" ht="20.100000000000001" hidden="1" customHeight="1">
      <c r="B443" s="34"/>
      <c r="C443" s="35"/>
      <c r="D443" s="36"/>
      <c r="E443" s="28"/>
      <c r="F443" s="29"/>
      <c r="G443" s="29"/>
      <c r="H443" s="88"/>
    </row>
    <row r="444" spans="2:8" s="31" customFormat="1" ht="20.100000000000001" hidden="1" customHeight="1">
      <c r="B444" s="34"/>
      <c r="C444" s="35"/>
      <c r="D444" s="36"/>
      <c r="E444" s="28"/>
      <c r="F444" s="29"/>
      <c r="G444" s="29"/>
      <c r="H444" s="88"/>
    </row>
    <row r="445" spans="2:8" s="31" customFormat="1" ht="20.100000000000001" hidden="1" customHeight="1">
      <c r="B445" s="34"/>
      <c r="C445" s="35"/>
      <c r="D445" s="36"/>
      <c r="E445" s="28"/>
      <c r="F445" s="29"/>
      <c r="G445" s="29"/>
      <c r="H445" s="88"/>
    </row>
    <row r="446" spans="2:8" s="31" customFormat="1" ht="20.100000000000001" hidden="1" customHeight="1">
      <c r="B446" s="34"/>
      <c r="C446" s="35"/>
      <c r="D446" s="36"/>
      <c r="E446" s="28"/>
      <c r="F446" s="29"/>
      <c r="G446" s="29"/>
      <c r="H446" s="88"/>
    </row>
    <row r="447" spans="2:8" s="31" customFormat="1" ht="20.100000000000001" hidden="1" customHeight="1">
      <c r="B447" s="34"/>
      <c r="C447" s="35"/>
      <c r="D447" s="36"/>
      <c r="E447" s="28"/>
      <c r="F447" s="29"/>
      <c r="G447" s="37"/>
      <c r="H447" s="74"/>
    </row>
    <row r="448" spans="2:8" s="31" customFormat="1" ht="20.100000000000001" hidden="1" customHeight="1">
      <c r="B448" s="34"/>
      <c r="C448" s="35"/>
      <c r="D448" s="36"/>
      <c r="E448" s="28"/>
      <c r="F448" s="29"/>
      <c r="G448" s="37"/>
      <c r="H448" s="74"/>
    </row>
    <row r="449" spans="2:8" s="31" customFormat="1" ht="20.100000000000001" hidden="1" customHeight="1">
      <c r="B449" s="34"/>
      <c r="C449" s="35"/>
      <c r="D449" s="36"/>
      <c r="E449" s="28"/>
      <c r="F449" s="29"/>
      <c r="G449" s="37"/>
      <c r="H449" s="74"/>
    </row>
    <row r="450" spans="2:8" s="31" customFormat="1" ht="20.100000000000001" hidden="1" customHeight="1">
      <c r="B450" s="34"/>
      <c r="C450" s="35"/>
      <c r="D450" s="36"/>
      <c r="E450" s="28"/>
      <c r="F450" s="29"/>
      <c r="G450" s="37"/>
      <c r="H450" s="74"/>
    </row>
    <row r="451" spans="2:8" s="31" customFormat="1" ht="20.100000000000001" hidden="1" customHeight="1">
      <c r="B451" s="34"/>
      <c r="C451" s="35"/>
      <c r="D451" s="36"/>
      <c r="E451" s="28"/>
      <c r="F451" s="29"/>
      <c r="G451" s="37"/>
      <c r="H451" s="74"/>
    </row>
    <row r="452" spans="2:8" s="31" customFormat="1" ht="20.100000000000001" hidden="1" customHeight="1">
      <c r="B452" s="34"/>
      <c r="C452" s="35"/>
      <c r="D452" s="36"/>
      <c r="E452" s="28"/>
      <c r="F452" s="29"/>
      <c r="G452" s="29"/>
      <c r="H452" s="88"/>
    </row>
    <row r="453" spans="2:8" s="31" customFormat="1" ht="20.100000000000001" hidden="1" customHeight="1">
      <c r="B453" s="34"/>
      <c r="C453" s="38"/>
      <c r="D453" s="43"/>
      <c r="E453" s="44"/>
      <c r="F453" s="29"/>
      <c r="G453" s="29"/>
      <c r="H453" s="88"/>
    </row>
    <row r="454" spans="2:8" s="31" customFormat="1" ht="20.100000000000001" hidden="1" customHeight="1">
      <c r="B454" s="34"/>
      <c r="C454" s="38"/>
      <c r="D454" s="43"/>
      <c r="E454" s="44"/>
      <c r="F454" s="29"/>
      <c r="G454" s="29"/>
      <c r="H454" s="88"/>
    </row>
    <row r="455" spans="2:8" s="31" customFormat="1" ht="20.100000000000001" hidden="1" customHeight="1">
      <c r="B455" s="34"/>
      <c r="C455" s="38"/>
      <c r="D455" s="43"/>
      <c r="E455" s="44"/>
      <c r="F455" s="29"/>
      <c r="G455" s="29"/>
      <c r="H455" s="88"/>
    </row>
    <row r="456" spans="2:8" s="31" customFormat="1" ht="20.100000000000001" hidden="1" customHeight="1">
      <c r="B456" s="34"/>
      <c r="C456" s="38"/>
      <c r="D456" s="43"/>
      <c r="E456" s="45"/>
      <c r="F456" s="29"/>
      <c r="G456" s="29"/>
      <c r="H456" s="88"/>
    </row>
    <row r="457" spans="2:8" s="31" customFormat="1" ht="20.100000000000001" hidden="1" customHeight="1">
      <c r="B457" s="34"/>
      <c r="C457" s="38"/>
      <c r="D457" s="43"/>
      <c r="E457" s="45"/>
      <c r="F457" s="29"/>
      <c r="G457" s="29"/>
      <c r="H457" s="88"/>
    </row>
    <row r="458" spans="2:8" s="82" customFormat="1" ht="20.100000000000001" customHeight="1">
      <c r="B458" s="18" t="s">
        <v>66</v>
      </c>
      <c r="C458" s="19" t="s">
        <v>67</v>
      </c>
      <c r="D458" s="20"/>
      <c r="E458" s="21"/>
      <c r="F458" s="22"/>
      <c r="G458" s="23"/>
      <c r="H458" s="87"/>
    </row>
    <row r="459" spans="2:8" s="31" customFormat="1" ht="20.100000000000001" customHeight="1">
      <c r="B459" s="34" t="s">
        <v>68</v>
      </c>
      <c r="C459" s="38" t="s">
        <v>69</v>
      </c>
      <c r="D459" s="43" t="s">
        <v>70</v>
      </c>
      <c r="E459" s="45" t="s">
        <v>10</v>
      </c>
      <c r="F459" s="29">
        <v>1</v>
      </c>
      <c r="G459" s="29">
        <v>1</v>
      </c>
      <c r="H459" s="88"/>
    </row>
    <row r="460" spans="2:8" s="84" customFormat="1" ht="20.100000000000001" customHeight="1">
      <c r="B460" s="34" t="s">
        <v>71</v>
      </c>
      <c r="C460" s="38" t="s">
        <v>72</v>
      </c>
      <c r="D460" s="43"/>
      <c r="E460" s="45" t="s">
        <v>10</v>
      </c>
      <c r="F460" s="29">
        <v>1</v>
      </c>
      <c r="G460" s="29">
        <v>1</v>
      </c>
      <c r="H460" s="88"/>
    </row>
    <row r="461" spans="2:8" s="84" customFormat="1" ht="20.100000000000001" customHeight="1">
      <c r="B461" s="34" t="s">
        <v>73</v>
      </c>
      <c r="C461" s="38" t="s">
        <v>74</v>
      </c>
      <c r="D461" s="43"/>
      <c r="E461" s="45" t="s">
        <v>10</v>
      </c>
      <c r="F461" s="29">
        <v>1</v>
      </c>
      <c r="G461" s="29">
        <v>1</v>
      </c>
      <c r="H461" s="88"/>
    </row>
    <row r="462" spans="2:8" s="84" customFormat="1" ht="20.100000000000001" customHeight="1">
      <c r="B462" s="34" t="s">
        <v>75</v>
      </c>
      <c r="C462" s="38" t="s">
        <v>76</v>
      </c>
      <c r="D462" s="43"/>
      <c r="E462" s="45" t="s">
        <v>10</v>
      </c>
      <c r="F462" s="29">
        <v>1</v>
      </c>
      <c r="G462" s="29">
        <v>1</v>
      </c>
      <c r="H462" s="88"/>
    </row>
    <row r="463" spans="2:8" s="84" customFormat="1" ht="20.100000000000001" customHeight="1">
      <c r="B463" s="34" t="s">
        <v>77</v>
      </c>
      <c r="C463" s="38" t="s">
        <v>78</v>
      </c>
      <c r="D463" s="43" t="s">
        <v>79</v>
      </c>
      <c r="E463" s="45" t="s">
        <v>10</v>
      </c>
      <c r="F463" s="29">
        <v>1</v>
      </c>
      <c r="G463" s="29">
        <v>1</v>
      </c>
      <c r="H463" s="88"/>
    </row>
    <row r="464" spans="2:8" s="84" customFormat="1" ht="20.100000000000001" customHeight="1">
      <c r="B464" s="34" t="s">
        <v>80</v>
      </c>
      <c r="C464" s="38" t="s">
        <v>81</v>
      </c>
      <c r="D464" s="43" t="s">
        <v>82</v>
      </c>
      <c r="E464" s="45" t="s">
        <v>10</v>
      </c>
      <c r="F464" s="29">
        <v>0</v>
      </c>
      <c r="G464" s="29">
        <v>0</v>
      </c>
      <c r="H464" s="88"/>
    </row>
    <row r="465" spans="1:8" s="84" customFormat="1" ht="20.100000000000001" customHeight="1">
      <c r="B465" s="34" t="s">
        <v>83</v>
      </c>
      <c r="C465" s="38" t="s">
        <v>84</v>
      </c>
      <c r="D465" s="43"/>
      <c r="E465" s="45" t="s">
        <v>85</v>
      </c>
      <c r="F465" s="29">
        <v>1</v>
      </c>
      <c r="G465" s="29">
        <v>1</v>
      </c>
      <c r="H465" s="88"/>
    </row>
    <row r="466" spans="1:8" s="84" customFormat="1" ht="20.100000000000001" customHeight="1">
      <c r="B466" s="34" t="s">
        <v>86</v>
      </c>
      <c r="C466" s="38" t="s">
        <v>87</v>
      </c>
      <c r="D466" s="36"/>
      <c r="E466" s="45" t="s">
        <v>88</v>
      </c>
      <c r="F466" s="29">
        <v>1</v>
      </c>
      <c r="G466" s="29">
        <v>1</v>
      </c>
      <c r="H466" s="88"/>
    </row>
    <row r="467" spans="1:8" s="84" customFormat="1" ht="20.100000000000001" customHeight="1">
      <c r="B467" s="34" t="s">
        <v>89</v>
      </c>
      <c r="C467" s="38" t="s">
        <v>90</v>
      </c>
      <c r="D467" s="36"/>
      <c r="E467" s="45" t="s">
        <v>88</v>
      </c>
      <c r="F467" s="29">
        <v>1</v>
      </c>
      <c r="G467" s="29">
        <v>1</v>
      </c>
      <c r="H467" s="88"/>
    </row>
    <row r="468" spans="1:8" s="84" customFormat="1" ht="20.100000000000001" customHeight="1">
      <c r="B468" s="34" t="s">
        <v>91</v>
      </c>
      <c r="C468" s="35" t="s">
        <v>92</v>
      </c>
      <c r="D468" s="36"/>
      <c r="E468" s="45" t="s">
        <v>88</v>
      </c>
      <c r="F468" s="29">
        <v>1</v>
      </c>
      <c r="G468" s="29">
        <v>1</v>
      </c>
      <c r="H468" s="88"/>
    </row>
    <row r="469" spans="1:8" s="84" customFormat="1" ht="20.100000000000001" customHeight="1">
      <c r="B469" s="34" t="s">
        <v>93</v>
      </c>
      <c r="C469" s="35" t="s">
        <v>94</v>
      </c>
      <c r="D469" s="36"/>
      <c r="E469" s="45" t="s">
        <v>88</v>
      </c>
      <c r="F469" s="29">
        <v>1</v>
      </c>
      <c r="G469" s="29">
        <v>1</v>
      </c>
      <c r="H469" s="88"/>
    </row>
    <row r="470" spans="1:8" s="84" customFormat="1" ht="20.100000000000001" customHeight="1">
      <c r="B470" s="34" t="s">
        <v>95</v>
      </c>
      <c r="C470" s="35" t="s">
        <v>96</v>
      </c>
      <c r="D470" s="36"/>
      <c r="E470" s="45" t="s">
        <v>88</v>
      </c>
      <c r="F470" s="29">
        <v>1</v>
      </c>
      <c r="G470" s="29">
        <v>1</v>
      </c>
      <c r="H470" s="88"/>
    </row>
    <row r="471" spans="1:8" s="84" customFormat="1" ht="20.100000000000001" customHeight="1">
      <c r="B471" s="34" t="s">
        <v>97</v>
      </c>
      <c r="C471" s="26" t="s">
        <v>98</v>
      </c>
      <c r="D471" s="36"/>
      <c r="E471" s="45" t="s">
        <v>10</v>
      </c>
      <c r="F471" s="30">
        <v>1</v>
      </c>
      <c r="G471" s="30">
        <v>1</v>
      </c>
      <c r="H471" s="88"/>
    </row>
    <row r="472" spans="1:8" s="84" customFormat="1" ht="20.100000000000001" customHeight="1">
      <c r="B472" s="34" t="s">
        <v>99</v>
      </c>
      <c r="C472" s="38" t="s">
        <v>100</v>
      </c>
      <c r="D472" s="43"/>
      <c r="E472" s="45" t="s">
        <v>88</v>
      </c>
      <c r="F472" s="29">
        <v>3</v>
      </c>
      <c r="G472" s="29">
        <v>3</v>
      </c>
      <c r="H472" s="88"/>
    </row>
    <row r="473" spans="1:8" s="84" customFormat="1" ht="20.100000000000001" customHeight="1">
      <c r="B473" s="34" t="s">
        <v>101</v>
      </c>
      <c r="C473" s="38" t="s">
        <v>102</v>
      </c>
      <c r="D473" s="43"/>
      <c r="E473" s="45" t="s">
        <v>10</v>
      </c>
      <c r="F473" s="29">
        <v>1</v>
      </c>
      <c r="G473" s="29">
        <v>1</v>
      </c>
      <c r="H473" s="88"/>
    </row>
    <row r="474" spans="1:8" s="84" customFormat="1" ht="20.100000000000001" customHeight="1">
      <c r="B474" s="34" t="s">
        <v>103</v>
      </c>
      <c r="C474" s="38" t="s">
        <v>104</v>
      </c>
      <c r="D474" s="43" t="s">
        <v>105</v>
      </c>
      <c r="E474" s="45" t="s">
        <v>47</v>
      </c>
      <c r="F474" s="29">
        <v>4</v>
      </c>
      <c r="G474" s="29">
        <v>4</v>
      </c>
      <c r="H474" s="88"/>
    </row>
    <row r="475" spans="1:8" s="82" customFormat="1" ht="20.100000000000001" customHeight="1">
      <c r="A475" s="82">
        <v>10</v>
      </c>
      <c r="B475" s="11" t="s">
        <v>154</v>
      </c>
      <c r="C475" s="12" t="s">
        <v>155</v>
      </c>
      <c r="D475" s="13" t="s">
        <v>156</v>
      </c>
      <c r="E475" s="14" t="s">
        <v>10</v>
      </c>
      <c r="F475" s="15">
        <v>1</v>
      </c>
      <c r="G475" s="16"/>
      <c r="H475" s="90"/>
    </row>
    <row r="476" spans="1:8" s="82" customFormat="1" ht="20.100000000000001" customHeight="1">
      <c r="B476" s="18" t="s">
        <v>11</v>
      </c>
      <c r="C476" s="19" t="s">
        <v>12</v>
      </c>
      <c r="D476" s="20"/>
      <c r="E476" s="21"/>
      <c r="F476" s="22"/>
      <c r="G476" s="23"/>
      <c r="H476" s="87"/>
    </row>
    <row r="477" spans="1:8" s="82" customFormat="1" ht="20.100000000000001" customHeight="1">
      <c r="B477" s="25" t="s">
        <v>13</v>
      </c>
      <c r="C477" s="26" t="s">
        <v>113</v>
      </c>
      <c r="D477" s="27" t="s">
        <v>157</v>
      </c>
      <c r="E477" s="28" t="s">
        <v>16</v>
      </c>
      <c r="F477" s="29">
        <v>1.0215989999999999</v>
      </c>
      <c r="G477" s="30">
        <v>1.0215989999999999</v>
      </c>
      <c r="H477" s="88"/>
    </row>
    <row r="478" spans="1:8" s="82" customFormat="1" ht="20.100000000000001" customHeight="1">
      <c r="B478" s="25" t="s">
        <v>17</v>
      </c>
      <c r="C478" s="26" t="s">
        <v>18</v>
      </c>
      <c r="D478" s="32" t="s">
        <v>19</v>
      </c>
      <c r="E478" s="33" t="s">
        <v>20</v>
      </c>
      <c r="F478" s="29">
        <v>0.51200000000000012</v>
      </c>
      <c r="G478" s="30">
        <v>0.51200000000000012</v>
      </c>
      <c r="H478" s="88"/>
    </row>
    <row r="479" spans="1:8" s="82" customFormat="1" ht="20.100000000000001" customHeight="1">
      <c r="B479" s="25" t="s">
        <v>21</v>
      </c>
      <c r="C479" s="26" t="s">
        <v>128</v>
      </c>
      <c r="D479" s="27" t="s">
        <v>158</v>
      </c>
      <c r="E479" s="28" t="s">
        <v>23</v>
      </c>
      <c r="F479" s="29">
        <v>5.7399999999999993</v>
      </c>
      <c r="G479" s="30">
        <v>5.7399999999999993</v>
      </c>
      <c r="H479" s="88"/>
    </row>
    <row r="480" spans="1:8" s="84" customFormat="1" ht="20.100000000000001" customHeight="1">
      <c r="B480" s="25" t="s">
        <v>24</v>
      </c>
      <c r="C480" s="26" t="s">
        <v>22</v>
      </c>
      <c r="D480" s="27"/>
      <c r="E480" s="28" t="s">
        <v>23</v>
      </c>
      <c r="F480" s="29">
        <v>0</v>
      </c>
      <c r="G480" s="30">
        <v>0</v>
      </c>
      <c r="H480" s="88"/>
    </row>
    <row r="481" spans="2:8" s="84" customFormat="1" ht="20.100000000000001" customHeight="1">
      <c r="B481" s="25" t="s">
        <v>26</v>
      </c>
      <c r="C481" s="26" t="s">
        <v>25</v>
      </c>
      <c r="D481" s="27"/>
      <c r="E481" s="28" t="s">
        <v>23</v>
      </c>
      <c r="F481" s="29">
        <v>10</v>
      </c>
      <c r="G481" s="30">
        <v>10</v>
      </c>
      <c r="H481" s="88"/>
    </row>
    <row r="482" spans="2:8" s="31" customFormat="1" ht="20.100000000000001" customHeight="1">
      <c r="B482" s="25" t="s">
        <v>152</v>
      </c>
      <c r="C482" s="26" t="s">
        <v>27</v>
      </c>
      <c r="D482" s="32"/>
      <c r="E482" s="33" t="s">
        <v>16</v>
      </c>
      <c r="F482" s="29">
        <v>7.536000000000001E-2</v>
      </c>
      <c r="G482" s="30">
        <v>7.536000000000001E-2</v>
      </c>
      <c r="H482" s="88"/>
    </row>
    <row r="483" spans="2:8" s="82" customFormat="1" ht="20.100000000000001" customHeight="1">
      <c r="B483" s="18" t="s">
        <v>28</v>
      </c>
      <c r="C483" s="19" t="s">
        <v>115</v>
      </c>
      <c r="D483" s="20"/>
      <c r="E483" s="21"/>
      <c r="F483" s="22"/>
      <c r="G483" s="23"/>
      <c r="H483" s="87"/>
    </row>
    <row r="484" spans="2:8" s="82" customFormat="1" ht="20.100000000000001" customHeight="1">
      <c r="B484" s="34" t="s">
        <v>30</v>
      </c>
      <c r="C484" s="35" t="s">
        <v>31</v>
      </c>
      <c r="D484" s="36"/>
      <c r="E484" s="28" t="s">
        <v>32</v>
      </c>
      <c r="F484" s="29">
        <v>0.57600000000000018</v>
      </c>
      <c r="G484" s="37">
        <v>0.57600000000000018</v>
      </c>
      <c r="H484" s="74"/>
    </row>
    <row r="485" spans="2:8" s="82" customFormat="1" ht="20.100000000000001" customHeight="1">
      <c r="B485" s="34" t="s">
        <v>33</v>
      </c>
      <c r="C485" s="35" t="s">
        <v>34</v>
      </c>
      <c r="D485" s="36"/>
      <c r="E485" s="28" t="s">
        <v>32</v>
      </c>
      <c r="F485" s="29">
        <v>0.43200000000000005</v>
      </c>
      <c r="G485" s="37">
        <v>0.43200000000000005</v>
      </c>
      <c r="H485" s="74"/>
    </row>
    <row r="486" spans="2:8" s="82" customFormat="1" ht="20.100000000000001" customHeight="1">
      <c r="B486" s="34" t="s">
        <v>35</v>
      </c>
      <c r="C486" s="38" t="s">
        <v>36</v>
      </c>
      <c r="D486" s="32" t="s">
        <v>37</v>
      </c>
      <c r="E486" s="28" t="s">
        <v>32</v>
      </c>
      <c r="F486" s="29">
        <v>9</v>
      </c>
      <c r="G486" s="37">
        <v>9</v>
      </c>
      <c r="H486" s="74"/>
    </row>
    <row r="487" spans="2:8" s="82" customFormat="1" ht="20.100000000000001" customHeight="1">
      <c r="B487" s="34" t="s">
        <v>38</v>
      </c>
      <c r="C487" s="38" t="s">
        <v>39</v>
      </c>
      <c r="D487" s="32"/>
      <c r="E487" s="28" t="s">
        <v>32</v>
      </c>
      <c r="F487" s="29">
        <v>0.51200000000000012</v>
      </c>
      <c r="G487" s="30">
        <v>0.51200000000000012</v>
      </c>
      <c r="H487" s="74"/>
    </row>
    <row r="488" spans="2:8" s="82" customFormat="1" ht="20.100000000000001" customHeight="1">
      <c r="B488" s="18" t="s">
        <v>40</v>
      </c>
      <c r="C488" s="19" t="s">
        <v>41</v>
      </c>
      <c r="D488" s="20"/>
      <c r="E488" s="21"/>
      <c r="F488" s="22"/>
      <c r="G488" s="23"/>
      <c r="H488" s="87"/>
    </row>
    <row r="489" spans="2:8" s="31" customFormat="1" ht="20.100000000000001" customHeight="1">
      <c r="B489" s="34" t="s">
        <v>42</v>
      </c>
      <c r="C489" s="35" t="s">
        <v>1297</v>
      </c>
      <c r="D489" s="36"/>
      <c r="E489" s="28" t="s">
        <v>1288</v>
      </c>
      <c r="F489" s="29">
        <v>1</v>
      </c>
      <c r="G489" s="37"/>
      <c r="H489" s="74"/>
    </row>
    <row r="490" spans="2:8" s="31" customFormat="1" ht="20.100000000000001" hidden="1" customHeight="1">
      <c r="B490" s="34"/>
      <c r="C490" s="39"/>
      <c r="D490" s="40"/>
      <c r="E490" s="41"/>
      <c r="F490" s="42"/>
      <c r="G490" s="42"/>
      <c r="H490" s="89"/>
    </row>
    <row r="491" spans="2:8" s="86" customFormat="1" ht="20.100000000000001" hidden="1" customHeight="1">
      <c r="B491" s="34"/>
      <c r="C491" s="35"/>
      <c r="D491" s="36"/>
      <c r="E491" s="41"/>
      <c r="F491" s="29"/>
      <c r="G491" s="29"/>
      <c r="H491" s="88"/>
    </row>
    <row r="492" spans="2:8" s="31" customFormat="1" ht="20.100000000000001" hidden="1" customHeight="1">
      <c r="B492" s="34"/>
      <c r="C492" s="35"/>
      <c r="D492" s="36"/>
      <c r="E492" s="28"/>
      <c r="F492" s="29"/>
      <c r="G492" s="29"/>
      <c r="H492" s="88"/>
    </row>
    <row r="493" spans="2:8" s="31" customFormat="1" ht="20.100000000000001" hidden="1" customHeight="1">
      <c r="B493" s="34"/>
      <c r="C493" s="35"/>
      <c r="D493" s="36"/>
      <c r="E493" s="28"/>
      <c r="F493" s="29"/>
      <c r="G493" s="29"/>
      <c r="H493" s="88"/>
    </row>
    <row r="494" spans="2:8" s="31" customFormat="1" ht="20.100000000000001" hidden="1" customHeight="1">
      <c r="B494" s="34"/>
      <c r="C494" s="35"/>
      <c r="D494" s="36"/>
      <c r="E494" s="28"/>
      <c r="F494" s="29"/>
      <c r="G494" s="29"/>
      <c r="H494" s="88"/>
    </row>
    <row r="495" spans="2:8" s="31" customFormat="1" ht="20.100000000000001" hidden="1" customHeight="1">
      <c r="B495" s="34"/>
      <c r="C495" s="35"/>
      <c r="D495" s="36"/>
      <c r="E495" s="28"/>
      <c r="F495" s="29"/>
      <c r="G495" s="29"/>
      <c r="H495" s="88"/>
    </row>
    <row r="496" spans="2:8" s="31" customFormat="1" ht="20.100000000000001" hidden="1" customHeight="1">
      <c r="B496" s="34"/>
      <c r="C496" s="35"/>
      <c r="D496" s="36"/>
      <c r="E496" s="28"/>
      <c r="F496" s="29"/>
      <c r="G496" s="29"/>
      <c r="H496" s="88"/>
    </row>
    <row r="497" spans="2:8" s="31" customFormat="1" ht="20.100000000000001" hidden="1" customHeight="1">
      <c r="B497" s="34"/>
      <c r="C497" s="35"/>
      <c r="D497" s="36"/>
      <c r="E497" s="28"/>
      <c r="F497" s="29"/>
      <c r="G497" s="29"/>
      <c r="H497" s="88"/>
    </row>
    <row r="498" spans="2:8" s="31" customFormat="1" ht="20.100000000000001" hidden="1" customHeight="1">
      <c r="B498" s="34"/>
      <c r="C498" s="35"/>
      <c r="D498" s="36"/>
      <c r="E498" s="28"/>
      <c r="F498" s="29"/>
      <c r="G498" s="29"/>
      <c r="H498" s="88"/>
    </row>
    <row r="499" spans="2:8" s="31" customFormat="1" ht="20.100000000000001" hidden="1" customHeight="1">
      <c r="B499" s="34"/>
      <c r="C499" s="35"/>
      <c r="D499" s="36"/>
      <c r="E499" s="28"/>
      <c r="F499" s="29"/>
      <c r="G499" s="29"/>
      <c r="H499" s="88"/>
    </row>
    <row r="500" spans="2:8" s="31" customFormat="1" ht="20.100000000000001" hidden="1" customHeight="1">
      <c r="B500" s="34"/>
      <c r="C500" s="35"/>
      <c r="D500" s="36"/>
      <c r="E500" s="28"/>
      <c r="F500" s="29"/>
      <c r="G500" s="37"/>
      <c r="H500" s="74"/>
    </row>
    <row r="501" spans="2:8" s="31" customFormat="1" ht="20.100000000000001" hidden="1" customHeight="1">
      <c r="B501" s="34"/>
      <c r="C501" s="35"/>
      <c r="D501" s="36"/>
      <c r="E501" s="28"/>
      <c r="F501" s="29"/>
      <c r="G501" s="37"/>
      <c r="H501" s="74"/>
    </row>
    <row r="502" spans="2:8" s="31" customFormat="1" ht="20.100000000000001" hidden="1" customHeight="1">
      <c r="B502" s="34"/>
      <c r="C502" s="35"/>
      <c r="D502" s="36"/>
      <c r="E502" s="28"/>
      <c r="F502" s="29"/>
      <c r="G502" s="37"/>
      <c r="H502" s="74"/>
    </row>
    <row r="503" spans="2:8" s="31" customFormat="1" ht="20.100000000000001" hidden="1" customHeight="1">
      <c r="B503" s="34"/>
      <c r="C503" s="35"/>
      <c r="D503" s="36"/>
      <c r="E503" s="28"/>
      <c r="F503" s="29"/>
      <c r="G503" s="37"/>
      <c r="H503" s="74"/>
    </row>
    <row r="504" spans="2:8" s="31" customFormat="1" ht="20.100000000000001" hidden="1" customHeight="1">
      <c r="B504" s="34"/>
      <c r="C504" s="35"/>
      <c r="D504" s="36"/>
      <c r="E504" s="28"/>
      <c r="F504" s="29"/>
      <c r="G504" s="37"/>
      <c r="H504" s="74"/>
    </row>
    <row r="505" spans="2:8" s="31" customFormat="1" ht="20.100000000000001" hidden="1" customHeight="1">
      <c r="B505" s="34"/>
      <c r="C505" s="35"/>
      <c r="D505" s="36"/>
      <c r="E505" s="28"/>
      <c r="F505" s="29"/>
      <c r="G505" s="29"/>
      <c r="H505" s="88"/>
    </row>
    <row r="506" spans="2:8" s="31" customFormat="1" ht="20.100000000000001" hidden="1" customHeight="1">
      <c r="B506" s="34"/>
      <c r="C506" s="38"/>
      <c r="D506" s="43"/>
      <c r="E506" s="44"/>
      <c r="F506" s="29"/>
      <c r="G506" s="29"/>
      <c r="H506" s="88"/>
    </row>
    <row r="507" spans="2:8" s="31" customFormat="1" ht="20.100000000000001" hidden="1" customHeight="1">
      <c r="B507" s="34"/>
      <c r="C507" s="38"/>
      <c r="D507" s="43"/>
      <c r="E507" s="44"/>
      <c r="F507" s="29"/>
      <c r="G507" s="29"/>
      <c r="H507" s="88"/>
    </row>
    <row r="508" spans="2:8" s="31" customFormat="1" ht="20.100000000000001" hidden="1" customHeight="1">
      <c r="B508" s="34"/>
      <c r="C508" s="38"/>
      <c r="D508" s="43"/>
      <c r="E508" s="44"/>
      <c r="F508" s="29"/>
      <c r="G508" s="29"/>
      <c r="H508" s="88"/>
    </row>
    <row r="509" spans="2:8" s="31" customFormat="1" ht="20.100000000000001" hidden="1" customHeight="1">
      <c r="B509" s="34"/>
      <c r="C509" s="38"/>
      <c r="D509" s="43"/>
      <c r="E509" s="45"/>
      <c r="F509" s="29"/>
      <c r="G509" s="29"/>
      <c r="H509" s="88"/>
    </row>
    <row r="510" spans="2:8" s="31" customFormat="1" ht="20.100000000000001" hidden="1" customHeight="1">
      <c r="B510" s="34"/>
      <c r="C510" s="38"/>
      <c r="D510" s="43"/>
      <c r="E510" s="45"/>
      <c r="F510" s="29"/>
      <c r="G510" s="29"/>
      <c r="H510" s="88"/>
    </row>
    <row r="511" spans="2:8" s="82" customFormat="1" ht="20.100000000000001" customHeight="1">
      <c r="B511" s="18" t="s">
        <v>66</v>
      </c>
      <c r="C511" s="19" t="s">
        <v>67</v>
      </c>
      <c r="D511" s="20"/>
      <c r="E511" s="21"/>
      <c r="F511" s="22"/>
      <c r="G511" s="23"/>
      <c r="H511" s="87"/>
    </row>
    <row r="512" spans="2:8" s="31" customFormat="1" ht="20.100000000000001" customHeight="1">
      <c r="B512" s="34" t="s">
        <v>68</v>
      </c>
      <c r="C512" s="38" t="s">
        <v>69</v>
      </c>
      <c r="D512" s="43" t="s">
        <v>70</v>
      </c>
      <c r="E512" s="45" t="s">
        <v>10</v>
      </c>
      <c r="F512" s="29">
        <v>1</v>
      </c>
      <c r="G512" s="29">
        <v>1</v>
      </c>
      <c r="H512" s="88"/>
    </row>
    <row r="513" spans="2:8" s="31" customFormat="1" ht="20.100000000000001" customHeight="1">
      <c r="B513" s="34" t="s">
        <v>71</v>
      </c>
      <c r="C513" s="38" t="s">
        <v>119</v>
      </c>
      <c r="D513" s="43" t="s">
        <v>120</v>
      </c>
      <c r="E513" s="45" t="s">
        <v>10</v>
      </c>
      <c r="F513" s="29">
        <v>0</v>
      </c>
      <c r="G513" s="29">
        <v>0</v>
      </c>
      <c r="H513" s="88"/>
    </row>
    <row r="514" spans="2:8" s="84" customFormat="1" ht="20.100000000000001" customHeight="1">
      <c r="B514" s="34" t="s">
        <v>159</v>
      </c>
      <c r="C514" s="38" t="s">
        <v>72</v>
      </c>
      <c r="D514" s="43"/>
      <c r="E514" s="45" t="s">
        <v>10</v>
      </c>
      <c r="F514" s="29">
        <v>1</v>
      </c>
      <c r="G514" s="29">
        <v>1</v>
      </c>
      <c r="H514" s="88"/>
    </row>
    <row r="515" spans="2:8" s="84" customFormat="1" ht="20.100000000000001" customHeight="1">
      <c r="B515" s="34" t="s">
        <v>75</v>
      </c>
      <c r="C515" s="38" t="s">
        <v>74</v>
      </c>
      <c r="D515" s="43"/>
      <c r="E515" s="45" t="s">
        <v>10</v>
      </c>
      <c r="F515" s="29">
        <v>1</v>
      </c>
      <c r="G515" s="29">
        <v>1</v>
      </c>
      <c r="H515" s="88"/>
    </row>
    <row r="516" spans="2:8" s="84" customFormat="1" ht="20.100000000000001" customHeight="1">
      <c r="B516" s="34" t="s">
        <v>77</v>
      </c>
      <c r="C516" s="38" t="s">
        <v>76</v>
      </c>
      <c r="D516" s="43"/>
      <c r="E516" s="45" t="s">
        <v>10</v>
      </c>
      <c r="F516" s="29">
        <v>1</v>
      </c>
      <c r="G516" s="29">
        <v>1</v>
      </c>
      <c r="H516" s="88"/>
    </row>
    <row r="517" spans="2:8" s="84" customFormat="1" ht="20.100000000000001" customHeight="1">
      <c r="B517" s="34" t="s">
        <v>80</v>
      </c>
      <c r="C517" s="38" t="s">
        <v>78</v>
      </c>
      <c r="D517" s="43" t="s">
        <v>79</v>
      </c>
      <c r="E517" s="45" t="s">
        <v>10</v>
      </c>
      <c r="F517" s="29">
        <v>1</v>
      </c>
      <c r="G517" s="29">
        <v>1</v>
      </c>
      <c r="H517" s="88"/>
    </row>
    <row r="518" spans="2:8" s="84" customFormat="1" ht="20.100000000000001" customHeight="1">
      <c r="B518" s="34" t="s">
        <v>83</v>
      </c>
      <c r="C518" s="38" t="s">
        <v>81</v>
      </c>
      <c r="D518" s="43" t="s">
        <v>82</v>
      </c>
      <c r="E518" s="45" t="s">
        <v>10</v>
      </c>
      <c r="F518" s="29">
        <v>1</v>
      </c>
      <c r="G518" s="29">
        <v>1</v>
      </c>
      <c r="H518" s="88"/>
    </row>
    <row r="519" spans="2:8" s="84" customFormat="1" ht="20.100000000000001" customHeight="1">
      <c r="B519" s="34" t="s">
        <v>86</v>
      </c>
      <c r="C519" s="38" t="s">
        <v>84</v>
      </c>
      <c r="D519" s="43"/>
      <c r="E519" s="45" t="s">
        <v>85</v>
      </c>
      <c r="F519" s="29">
        <v>1</v>
      </c>
      <c r="G519" s="29">
        <v>1</v>
      </c>
      <c r="H519" s="88"/>
    </row>
    <row r="520" spans="2:8" s="84" customFormat="1" ht="20.100000000000001" customHeight="1">
      <c r="B520" s="34" t="s">
        <v>89</v>
      </c>
      <c r="C520" s="38" t="s">
        <v>87</v>
      </c>
      <c r="D520" s="36"/>
      <c r="E520" s="45" t="s">
        <v>88</v>
      </c>
      <c r="F520" s="29">
        <v>1</v>
      </c>
      <c r="G520" s="29">
        <v>1</v>
      </c>
      <c r="H520" s="88"/>
    </row>
    <row r="521" spans="2:8" s="84" customFormat="1" ht="20.100000000000001" customHeight="1">
      <c r="B521" s="34" t="s">
        <v>91</v>
      </c>
      <c r="C521" s="38" t="s">
        <v>90</v>
      </c>
      <c r="D521" s="36"/>
      <c r="E521" s="45" t="s">
        <v>88</v>
      </c>
      <c r="F521" s="29">
        <v>2</v>
      </c>
      <c r="G521" s="29">
        <v>2</v>
      </c>
      <c r="H521" s="88"/>
    </row>
    <row r="522" spans="2:8" s="84" customFormat="1" ht="20.100000000000001" customHeight="1">
      <c r="B522" s="34" t="s">
        <v>93</v>
      </c>
      <c r="C522" s="35" t="s">
        <v>92</v>
      </c>
      <c r="D522" s="36"/>
      <c r="E522" s="45" t="s">
        <v>88</v>
      </c>
      <c r="F522" s="29">
        <v>1</v>
      </c>
      <c r="G522" s="29">
        <v>1</v>
      </c>
      <c r="H522" s="88"/>
    </row>
    <row r="523" spans="2:8" s="84" customFormat="1" ht="20.100000000000001" customHeight="1">
      <c r="B523" s="34" t="s">
        <v>95</v>
      </c>
      <c r="C523" s="35" t="s">
        <v>94</v>
      </c>
      <c r="D523" s="36"/>
      <c r="E523" s="45" t="s">
        <v>88</v>
      </c>
      <c r="F523" s="29">
        <v>1</v>
      </c>
      <c r="G523" s="29">
        <v>1</v>
      </c>
      <c r="H523" s="88"/>
    </row>
    <row r="524" spans="2:8" s="84" customFormat="1" ht="20.100000000000001" customHeight="1">
      <c r="B524" s="34" t="s">
        <v>97</v>
      </c>
      <c r="C524" s="35" t="s">
        <v>96</v>
      </c>
      <c r="D524" s="36"/>
      <c r="E524" s="45" t="s">
        <v>88</v>
      </c>
      <c r="F524" s="29">
        <v>1</v>
      </c>
      <c r="G524" s="29">
        <v>1</v>
      </c>
      <c r="H524" s="88"/>
    </row>
    <row r="525" spans="2:8" s="84" customFormat="1" ht="20.100000000000001" customHeight="1">
      <c r="B525" s="34" t="s">
        <v>99</v>
      </c>
      <c r="C525" s="26" t="s">
        <v>98</v>
      </c>
      <c r="D525" s="36"/>
      <c r="E525" s="45" t="s">
        <v>10</v>
      </c>
      <c r="F525" s="30">
        <v>1</v>
      </c>
      <c r="G525" s="30">
        <v>1</v>
      </c>
      <c r="H525" s="88"/>
    </row>
    <row r="526" spans="2:8" s="84" customFormat="1" ht="20.100000000000001" customHeight="1">
      <c r="B526" s="34" t="s">
        <v>101</v>
      </c>
      <c r="C526" s="38" t="s">
        <v>100</v>
      </c>
      <c r="D526" s="43"/>
      <c r="E526" s="45" t="s">
        <v>88</v>
      </c>
      <c r="F526" s="29">
        <v>3</v>
      </c>
      <c r="G526" s="29">
        <v>3</v>
      </c>
      <c r="H526" s="88"/>
    </row>
    <row r="527" spans="2:8" s="84" customFormat="1" ht="20.100000000000001" customHeight="1">
      <c r="B527" s="34" t="s">
        <v>103</v>
      </c>
      <c r="C527" s="38" t="s">
        <v>102</v>
      </c>
      <c r="D527" s="43"/>
      <c r="E527" s="45" t="s">
        <v>10</v>
      </c>
      <c r="F527" s="29">
        <v>1</v>
      </c>
      <c r="G527" s="29">
        <v>1</v>
      </c>
      <c r="H527" s="88"/>
    </row>
    <row r="528" spans="2:8" s="84" customFormat="1" ht="20.100000000000001" customHeight="1">
      <c r="B528" s="34" t="s">
        <v>106</v>
      </c>
      <c r="C528" s="38" t="s">
        <v>104</v>
      </c>
      <c r="D528" s="43" t="s">
        <v>105</v>
      </c>
      <c r="E528" s="45" t="s">
        <v>47</v>
      </c>
      <c r="F528" s="29">
        <v>4</v>
      </c>
      <c r="G528" s="29">
        <v>4</v>
      </c>
      <c r="H528" s="88"/>
    </row>
    <row r="529" spans="1:9" s="82" customFormat="1" ht="20.100000000000001" customHeight="1">
      <c r="A529" s="82">
        <v>11</v>
      </c>
      <c r="B529" s="11" t="s">
        <v>160</v>
      </c>
      <c r="C529" s="12" t="s">
        <v>161</v>
      </c>
      <c r="D529" s="13" t="s">
        <v>156</v>
      </c>
      <c r="E529" s="14" t="s">
        <v>10</v>
      </c>
      <c r="F529" s="15">
        <v>1</v>
      </c>
      <c r="G529" s="16"/>
      <c r="H529" s="90"/>
    </row>
    <row r="530" spans="1:9" s="82" customFormat="1" ht="20.100000000000001" customHeight="1">
      <c r="B530" s="18" t="s">
        <v>11</v>
      </c>
      <c r="C530" s="19" t="s">
        <v>12</v>
      </c>
      <c r="D530" s="20"/>
      <c r="E530" s="21"/>
      <c r="F530" s="22"/>
      <c r="G530" s="23"/>
      <c r="H530" s="87"/>
    </row>
    <row r="531" spans="1:9" s="82" customFormat="1" ht="20.100000000000001" customHeight="1">
      <c r="B531" s="25" t="s">
        <v>13</v>
      </c>
      <c r="C531" s="26" t="s">
        <v>113</v>
      </c>
      <c r="D531" s="27" t="s">
        <v>162</v>
      </c>
      <c r="E531" s="28" t="s">
        <v>16</v>
      </c>
      <c r="F531" s="29">
        <v>2.1483063600000003</v>
      </c>
      <c r="G531" s="30">
        <v>2.1483063600000003</v>
      </c>
      <c r="H531" s="88"/>
    </row>
    <row r="532" spans="1:9" s="82" customFormat="1" ht="20.100000000000001" customHeight="1">
      <c r="B532" s="25" t="s">
        <v>17</v>
      </c>
      <c r="C532" s="26" t="s">
        <v>18</v>
      </c>
      <c r="D532" s="32" t="s">
        <v>19</v>
      </c>
      <c r="E532" s="33" t="s">
        <v>20</v>
      </c>
      <c r="F532" s="29">
        <v>0.76800000000000024</v>
      </c>
      <c r="G532" s="30">
        <v>0.76800000000000024</v>
      </c>
      <c r="H532" s="88"/>
    </row>
    <row r="533" spans="1:9" s="82" customFormat="1" ht="20.100000000000001" customHeight="1">
      <c r="B533" s="25" t="s">
        <v>21</v>
      </c>
      <c r="C533" s="26" t="s">
        <v>128</v>
      </c>
      <c r="D533" s="27" t="s">
        <v>163</v>
      </c>
      <c r="E533" s="28" t="s">
        <v>23</v>
      </c>
      <c r="F533" s="29">
        <v>16</v>
      </c>
      <c r="G533" s="30">
        <v>16</v>
      </c>
      <c r="H533" s="88"/>
    </row>
    <row r="534" spans="1:9" s="84" customFormat="1" ht="20.100000000000001" customHeight="1">
      <c r="B534" s="25" t="s">
        <v>24</v>
      </c>
      <c r="C534" s="26" t="s">
        <v>22</v>
      </c>
      <c r="D534" s="27"/>
      <c r="E534" s="28" t="s">
        <v>23</v>
      </c>
      <c r="F534" s="29">
        <v>6</v>
      </c>
      <c r="G534" s="30">
        <v>6</v>
      </c>
      <c r="H534" s="88"/>
    </row>
    <row r="535" spans="1:9" s="84" customFormat="1" ht="20.100000000000001" customHeight="1">
      <c r="B535" s="25" t="s">
        <v>26</v>
      </c>
      <c r="C535" s="26" t="s">
        <v>25</v>
      </c>
      <c r="D535" s="27"/>
      <c r="E535" s="28" t="s">
        <v>23</v>
      </c>
      <c r="F535" s="29">
        <v>10</v>
      </c>
      <c r="G535" s="30">
        <v>10</v>
      </c>
      <c r="H535" s="88"/>
    </row>
    <row r="536" spans="1:9" s="31" customFormat="1" ht="20.100000000000001" customHeight="1">
      <c r="B536" s="25" t="s">
        <v>152</v>
      </c>
      <c r="C536" s="26" t="s">
        <v>27</v>
      </c>
      <c r="D536" s="32"/>
      <c r="E536" s="33" t="s">
        <v>16</v>
      </c>
      <c r="F536" s="29">
        <v>0.15072000000000002</v>
      </c>
      <c r="G536" s="30">
        <v>0.15072000000000002</v>
      </c>
      <c r="H536" s="88"/>
    </row>
    <row r="537" spans="1:9" s="31" customFormat="1" ht="20.100000000000001" customHeight="1">
      <c r="B537" s="25" t="s">
        <v>1325</v>
      </c>
      <c r="C537" s="26" t="s">
        <v>1326</v>
      </c>
      <c r="D537" s="32"/>
      <c r="E537" s="33" t="s">
        <v>16</v>
      </c>
      <c r="F537" s="29">
        <v>0.58620659999999991</v>
      </c>
      <c r="G537" s="30"/>
      <c r="H537" s="88"/>
    </row>
    <row r="538" spans="1:9" s="82" customFormat="1" ht="20.100000000000001" customHeight="1">
      <c r="B538" s="18" t="s">
        <v>28</v>
      </c>
      <c r="C538" s="19" t="s">
        <v>115</v>
      </c>
      <c r="D538" s="20"/>
      <c r="E538" s="21"/>
      <c r="F538" s="22"/>
      <c r="G538" s="23"/>
      <c r="H538" s="87"/>
    </row>
    <row r="539" spans="1:9" s="82" customFormat="1" ht="20.100000000000001" customHeight="1">
      <c r="B539" s="34" t="s">
        <v>116</v>
      </c>
      <c r="C539" s="35" t="s">
        <v>31</v>
      </c>
      <c r="D539" s="36"/>
      <c r="E539" s="28" t="s">
        <v>32</v>
      </c>
      <c r="F539" s="29">
        <v>0.76800000000000024</v>
      </c>
      <c r="G539" s="37">
        <v>0.76800000000000024</v>
      </c>
      <c r="H539" s="74"/>
    </row>
    <row r="540" spans="1:9" s="82" customFormat="1" ht="20.100000000000001" customHeight="1">
      <c r="B540" s="34" t="s">
        <v>33</v>
      </c>
      <c r="C540" s="35" t="s">
        <v>34</v>
      </c>
      <c r="D540" s="36"/>
      <c r="E540" s="28" t="s">
        <v>32</v>
      </c>
      <c r="F540" s="29">
        <v>0.57600000000000007</v>
      </c>
      <c r="G540" s="37">
        <v>0.57600000000000007</v>
      </c>
      <c r="H540" s="74"/>
    </row>
    <row r="541" spans="1:9" s="82" customFormat="1" ht="20.100000000000001" customHeight="1">
      <c r="B541" s="34" t="s">
        <v>35</v>
      </c>
      <c r="C541" s="38" t="s">
        <v>36</v>
      </c>
      <c r="D541" s="32" t="s">
        <v>37</v>
      </c>
      <c r="E541" s="28" t="s">
        <v>32</v>
      </c>
      <c r="F541" s="29">
        <v>12</v>
      </c>
      <c r="G541" s="37">
        <v>12</v>
      </c>
      <c r="H541" s="74"/>
    </row>
    <row r="542" spans="1:9" s="82" customFormat="1" ht="20.100000000000001" customHeight="1">
      <c r="B542" s="34" t="s">
        <v>38</v>
      </c>
      <c r="C542" s="38" t="s">
        <v>39</v>
      </c>
      <c r="D542" s="32"/>
      <c r="E542" s="28" t="s">
        <v>32</v>
      </c>
      <c r="F542" s="29">
        <v>0.76800000000000024</v>
      </c>
      <c r="G542" s="30">
        <v>0.76800000000000024</v>
      </c>
      <c r="H542" s="74"/>
    </row>
    <row r="543" spans="1:9" s="82" customFormat="1" ht="20.100000000000001" customHeight="1">
      <c r="B543" s="18" t="s">
        <v>40</v>
      </c>
      <c r="C543" s="19" t="s">
        <v>41</v>
      </c>
      <c r="D543" s="20"/>
      <c r="E543" s="21"/>
      <c r="F543" s="22"/>
      <c r="G543" s="23"/>
      <c r="H543" s="87"/>
      <c r="I543" s="194"/>
    </row>
    <row r="544" spans="1:9" s="31" customFormat="1" ht="20.100000000000001" customHeight="1">
      <c r="B544" s="34" t="s">
        <v>42</v>
      </c>
      <c r="C544" s="35" t="s">
        <v>1298</v>
      </c>
      <c r="D544" s="36"/>
      <c r="E544" s="28" t="s">
        <v>1288</v>
      </c>
      <c r="F544" s="29">
        <v>1</v>
      </c>
      <c r="G544" s="37"/>
      <c r="H544" s="74"/>
      <c r="I544" s="83"/>
    </row>
    <row r="545" spans="2:8" s="31" customFormat="1" ht="20.100000000000001" hidden="1" customHeight="1">
      <c r="B545" s="34"/>
      <c r="C545" s="39"/>
      <c r="D545" s="40"/>
      <c r="E545" s="41"/>
      <c r="F545" s="42"/>
      <c r="G545" s="42"/>
      <c r="H545" s="89"/>
    </row>
    <row r="546" spans="2:8" s="86" customFormat="1" ht="20.100000000000001" hidden="1" customHeight="1">
      <c r="B546" s="34"/>
      <c r="C546" s="35"/>
      <c r="D546" s="36"/>
      <c r="E546" s="41"/>
      <c r="F546" s="29"/>
      <c r="G546" s="29"/>
      <c r="H546" s="88"/>
    </row>
    <row r="547" spans="2:8" s="31" customFormat="1" ht="20.100000000000001" hidden="1" customHeight="1">
      <c r="B547" s="34"/>
      <c r="C547" s="35"/>
      <c r="D547" s="36"/>
      <c r="E547" s="28"/>
      <c r="F547" s="29"/>
      <c r="G547" s="29"/>
      <c r="H547" s="88"/>
    </row>
    <row r="548" spans="2:8" s="31" customFormat="1" ht="20.100000000000001" hidden="1" customHeight="1">
      <c r="B548" s="34"/>
      <c r="C548" s="35"/>
      <c r="D548" s="36"/>
      <c r="E548" s="28"/>
      <c r="F548" s="29"/>
      <c r="G548" s="29"/>
      <c r="H548" s="88"/>
    </row>
    <row r="549" spans="2:8" s="31" customFormat="1" ht="20.100000000000001" hidden="1" customHeight="1">
      <c r="B549" s="34"/>
      <c r="C549" s="35"/>
      <c r="D549" s="36"/>
      <c r="E549" s="28"/>
      <c r="F549" s="29"/>
      <c r="G549" s="29"/>
      <c r="H549" s="88"/>
    </row>
    <row r="550" spans="2:8" s="31" customFormat="1" ht="20.100000000000001" hidden="1" customHeight="1">
      <c r="B550" s="34"/>
      <c r="C550" s="35"/>
      <c r="D550" s="36"/>
      <c r="E550" s="28"/>
      <c r="F550" s="29"/>
      <c r="G550" s="29"/>
      <c r="H550" s="88"/>
    </row>
    <row r="551" spans="2:8" s="31" customFormat="1" ht="20.100000000000001" hidden="1" customHeight="1">
      <c r="B551" s="34"/>
      <c r="C551" s="35"/>
      <c r="D551" s="36"/>
      <c r="E551" s="28"/>
      <c r="F551" s="29"/>
      <c r="G551" s="29"/>
      <c r="H551" s="88"/>
    </row>
    <row r="552" spans="2:8" s="31" customFormat="1" ht="20.100000000000001" hidden="1" customHeight="1">
      <c r="B552" s="34"/>
      <c r="C552" s="35"/>
      <c r="D552" s="36"/>
      <c r="E552" s="28"/>
      <c r="F552" s="29"/>
      <c r="G552" s="29"/>
      <c r="H552" s="88"/>
    </row>
    <row r="553" spans="2:8" s="31" customFormat="1" ht="20.100000000000001" hidden="1" customHeight="1">
      <c r="B553" s="34"/>
      <c r="C553" s="35"/>
      <c r="D553" s="36"/>
      <c r="E553" s="28"/>
      <c r="F553" s="29"/>
      <c r="G553" s="29"/>
      <c r="H553" s="88"/>
    </row>
    <row r="554" spans="2:8" s="31" customFormat="1" ht="20.100000000000001" hidden="1" customHeight="1">
      <c r="B554" s="34"/>
      <c r="C554" s="35"/>
      <c r="D554" s="36"/>
      <c r="E554" s="28"/>
      <c r="F554" s="29"/>
      <c r="G554" s="29"/>
      <c r="H554" s="88"/>
    </row>
    <row r="555" spans="2:8" s="31" customFormat="1" ht="20.100000000000001" hidden="1" customHeight="1">
      <c r="B555" s="34"/>
      <c r="C555" s="35"/>
      <c r="D555" s="36"/>
      <c r="E555" s="28"/>
      <c r="F555" s="29"/>
      <c r="G555" s="37"/>
      <c r="H555" s="74"/>
    </row>
    <row r="556" spans="2:8" s="31" customFormat="1" ht="20.100000000000001" hidden="1" customHeight="1">
      <c r="B556" s="34"/>
      <c r="C556" s="35"/>
      <c r="D556" s="36"/>
      <c r="E556" s="28"/>
      <c r="F556" s="29"/>
      <c r="G556" s="37"/>
      <c r="H556" s="74"/>
    </row>
    <row r="557" spans="2:8" s="31" customFormat="1" ht="20.100000000000001" hidden="1" customHeight="1">
      <c r="B557" s="34"/>
      <c r="C557" s="35"/>
      <c r="D557" s="36"/>
      <c r="E557" s="28"/>
      <c r="F557" s="29"/>
      <c r="G557" s="37"/>
      <c r="H557" s="74"/>
    </row>
    <row r="558" spans="2:8" s="31" customFormat="1" ht="20.100000000000001" hidden="1" customHeight="1">
      <c r="B558" s="34"/>
      <c r="C558" s="35"/>
      <c r="D558" s="36"/>
      <c r="E558" s="28"/>
      <c r="F558" s="29"/>
      <c r="G558" s="37"/>
      <c r="H558" s="74"/>
    </row>
    <row r="559" spans="2:8" s="31" customFormat="1" ht="20.100000000000001" hidden="1" customHeight="1">
      <c r="B559" s="34"/>
      <c r="C559" s="35"/>
      <c r="D559" s="36"/>
      <c r="E559" s="28"/>
      <c r="F559" s="29"/>
      <c r="G559" s="37"/>
      <c r="H559" s="74"/>
    </row>
    <row r="560" spans="2:8" s="31" customFormat="1" ht="20.100000000000001" hidden="1" customHeight="1">
      <c r="B560" s="34"/>
      <c r="C560" s="35"/>
      <c r="D560" s="36"/>
      <c r="E560" s="28"/>
      <c r="F560" s="29"/>
      <c r="G560" s="29"/>
      <c r="H560" s="88"/>
    </row>
    <row r="561" spans="2:8" s="31" customFormat="1" ht="20.100000000000001" hidden="1" customHeight="1">
      <c r="B561" s="34"/>
      <c r="C561" s="38"/>
      <c r="D561" s="43"/>
      <c r="E561" s="44"/>
      <c r="F561" s="29"/>
      <c r="G561" s="29"/>
      <c r="H561" s="88"/>
    </row>
    <row r="562" spans="2:8" s="31" customFormat="1" ht="20.100000000000001" hidden="1" customHeight="1">
      <c r="B562" s="34"/>
      <c r="C562" s="38"/>
      <c r="D562" s="43"/>
      <c r="E562" s="44"/>
      <c r="F562" s="29"/>
      <c r="G562" s="29"/>
      <c r="H562" s="88"/>
    </row>
    <row r="563" spans="2:8" s="31" customFormat="1" ht="20.100000000000001" hidden="1" customHeight="1">
      <c r="B563" s="34"/>
      <c r="C563" s="38"/>
      <c r="D563" s="43"/>
      <c r="E563" s="44"/>
      <c r="F563" s="29"/>
      <c r="G563" s="29"/>
      <c r="H563" s="88"/>
    </row>
    <row r="564" spans="2:8" s="31" customFormat="1" ht="20.100000000000001" hidden="1" customHeight="1">
      <c r="B564" s="34"/>
      <c r="C564" s="38"/>
      <c r="D564" s="43"/>
      <c r="E564" s="45"/>
      <c r="F564" s="29"/>
      <c r="G564" s="29"/>
      <c r="H564" s="88"/>
    </row>
    <row r="565" spans="2:8" s="31" customFormat="1" ht="20.100000000000001" hidden="1" customHeight="1">
      <c r="B565" s="34"/>
      <c r="C565" s="38"/>
      <c r="D565" s="43"/>
      <c r="E565" s="45"/>
      <c r="F565" s="29"/>
      <c r="G565" s="29"/>
      <c r="H565" s="88"/>
    </row>
    <row r="566" spans="2:8" s="82" customFormat="1" ht="20.100000000000001" customHeight="1">
      <c r="B566" s="18" t="s">
        <v>66</v>
      </c>
      <c r="C566" s="19" t="s">
        <v>67</v>
      </c>
      <c r="D566" s="20"/>
      <c r="E566" s="21"/>
      <c r="F566" s="22"/>
      <c r="G566" s="23"/>
      <c r="H566" s="87"/>
    </row>
    <row r="567" spans="2:8" s="31" customFormat="1" ht="20.100000000000001" customHeight="1">
      <c r="B567" s="34" t="s">
        <v>68</v>
      </c>
      <c r="C567" s="38" t="s">
        <v>69</v>
      </c>
      <c r="D567" s="43" t="s">
        <v>70</v>
      </c>
      <c r="E567" s="45" t="s">
        <v>10</v>
      </c>
      <c r="F567" s="29">
        <v>1</v>
      </c>
      <c r="G567" s="29">
        <v>1</v>
      </c>
      <c r="H567" s="88"/>
    </row>
    <row r="568" spans="2:8" s="31" customFormat="1" ht="20.100000000000001" customHeight="1">
      <c r="B568" s="34" t="s">
        <v>71</v>
      </c>
      <c r="C568" s="38" t="s">
        <v>119</v>
      </c>
      <c r="D568" s="43" t="s">
        <v>120</v>
      </c>
      <c r="E568" s="45" t="s">
        <v>10</v>
      </c>
      <c r="F568" s="29">
        <v>1</v>
      </c>
      <c r="G568" s="29">
        <v>1</v>
      </c>
      <c r="H568" s="88"/>
    </row>
    <row r="569" spans="2:8" s="84" customFormat="1" ht="20.100000000000001" customHeight="1">
      <c r="B569" s="34" t="s">
        <v>164</v>
      </c>
      <c r="C569" s="38" t="s">
        <v>72</v>
      </c>
      <c r="D569" s="43"/>
      <c r="E569" s="45" t="s">
        <v>10</v>
      </c>
      <c r="F569" s="29">
        <v>1</v>
      </c>
      <c r="G569" s="29">
        <v>1</v>
      </c>
      <c r="H569" s="88"/>
    </row>
    <row r="570" spans="2:8" s="84" customFormat="1" ht="20.100000000000001" customHeight="1">
      <c r="B570" s="34" t="s">
        <v>75</v>
      </c>
      <c r="C570" s="38" t="s">
        <v>74</v>
      </c>
      <c r="D570" s="43"/>
      <c r="E570" s="45" t="s">
        <v>10</v>
      </c>
      <c r="F570" s="29">
        <v>1</v>
      </c>
      <c r="G570" s="29">
        <v>1</v>
      </c>
      <c r="H570" s="88"/>
    </row>
    <row r="571" spans="2:8" s="84" customFormat="1" ht="20.100000000000001" customHeight="1">
      <c r="B571" s="34" t="s">
        <v>77</v>
      </c>
      <c r="C571" s="38" t="s">
        <v>76</v>
      </c>
      <c r="D571" s="43"/>
      <c r="E571" s="45" t="s">
        <v>10</v>
      </c>
      <c r="F571" s="29">
        <v>1</v>
      </c>
      <c r="G571" s="29">
        <v>1</v>
      </c>
      <c r="H571" s="88"/>
    </row>
    <row r="572" spans="2:8" s="84" customFormat="1" ht="20.100000000000001" customHeight="1">
      <c r="B572" s="34" t="s">
        <v>80</v>
      </c>
      <c r="C572" s="38" t="s">
        <v>78</v>
      </c>
      <c r="D572" s="43" t="s">
        <v>79</v>
      </c>
      <c r="E572" s="45" t="s">
        <v>10</v>
      </c>
      <c r="F572" s="29">
        <v>1</v>
      </c>
      <c r="G572" s="29">
        <v>1</v>
      </c>
      <c r="H572" s="88"/>
    </row>
    <row r="573" spans="2:8" s="84" customFormat="1" ht="20.100000000000001" customHeight="1">
      <c r="B573" s="34" t="s">
        <v>83</v>
      </c>
      <c r="C573" s="38" t="s">
        <v>81</v>
      </c>
      <c r="D573" s="43" t="s">
        <v>82</v>
      </c>
      <c r="E573" s="45" t="s">
        <v>10</v>
      </c>
      <c r="F573" s="29">
        <v>1</v>
      </c>
      <c r="G573" s="29">
        <v>1</v>
      </c>
      <c r="H573" s="88"/>
    </row>
    <row r="574" spans="2:8" s="84" customFormat="1" ht="20.100000000000001" customHeight="1">
      <c r="B574" s="34" t="s">
        <v>86</v>
      </c>
      <c r="C574" s="38" t="s">
        <v>84</v>
      </c>
      <c r="D574" s="43"/>
      <c r="E574" s="45" t="s">
        <v>85</v>
      </c>
      <c r="F574" s="29">
        <v>1</v>
      </c>
      <c r="G574" s="29">
        <v>1</v>
      </c>
      <c r="H574" s="88"/>
    </row>
    <row r="575" spans="2:8" s="84" customFormat="1" ht="20.100000000000001" customHeight="1">
      <c r="B575" s="34" t="s">
        <v>89</v>
      </c>
      <c r="C575" s="38" t="s">
        <v>87</v>
      </c>
      <c r="D575" s="36"/>
      <c r="E575" s="45" t="s">
        <v>88</v>
      </c>
      <c r="F575" s="29">
        <v>1</v>
      </c>
      <c r="G575" s="29">
        <v>1</v>
      </c>
      <c r="H575" s="88"/>
    </row>
    <row r="576" spans="2:8" s="84" customFormat="1" ht="20.100000000000001" customHeight="1">
      <c r="B576" s="34" t="s">
        <v>91</v>
      </c>
      <c r="C576" s="38" t="s">
        <v>90</v>
      </c>
      <c r="D576" s="36"/>
      <c r="E576" s="45" t="s">
        <v>88</v>
      </c>
      <c r="F576" s="29">
        <v>2</v>
      </c>
      <c r="G576" s="29">
        <v>2</v>
      </c>
      <c r="H576" s="88"/>
    </row>
    <row r="577" spans="1:8" s="84" customFormat="1" ht="20.100000000000001" customHeight="1">
      <c r="B577" s="34" t="s">
        <v>93</v>
      </c>
      <c r="C577" s="35" t="s">
        <v>92</v>
      </c>
      <c r="D577" s="36"/>
      <c r="E577" s="45" t="s">
        <v>88</v>
      </c>
      <c r="F577" s="29">
        <v>1</v>
      </c>
      <c r="G577" s="29">
        <v>1</v>
      </c>
      <c r="H577" s="88"/>
    </row>
    <row r="578" spans="1:8" s="84" customFormat="1" ht="20.100000000000001" customHeight="1">
      <c r="B578" s="34" t="s">
        <v>95</v>
      </c>
      <c r="C578" s="35" t="s">
        <v>94</v>
      </c>
      <c r="D578" s="36"/>
      <c r="E578" s="45" t="s">
        <v>88</v>
      </c>
      <c r="F578" s="29">
        <v>1</v>
      </c>
      <c r="G578" s="29">
        <v>1</v>
      </c>
      <c r="H578" s="88"/>
    </row>
    <row r="579" spans="1:8" s="84" customFormat="1" ht="20.100000000000001" customHeight="1">
      <c r="B579" s="34" t="s">
        <v>97</v>
      </c>
      <c r="C579" s="35" t="s">
        <v>96</v>
      </c>
      <c r="D579" s="36"/>
      <c r="E579" s="45" t="s">
        <v>88</v>
      </c>
      <c r="F579" s="29">
        <v>1</v>
      </c>
      <c r="G579" s="29">
        <v>1</v>
      </c>
      <c r="H579" s="88"/>
    </row>
    <row r="580" spans="1:8" s="84" customFormat="1" ht="20.100000000000001" customHeight="1">
      <c r="B580" s="34" t="s">
        <v>99</v>
      </c>
      <c r="C580" s="26" t="s">
        <v>98</v>
      </c>
      <c r="D580" s="36"/>
      <c r="E580" s="45" t="s">
        <v>10</v>
      </c>
      <c r="F580" s="30">
        <v>1</v>
      </c>
      <c r="G580" s="30">
        <v>1</v>
      </c>
      <c r="H580" s="88"/>
    </row>
    <row r="581" spans="1:8" s="84" customFormat="1" ht="20.100000000000001" customHeight="1">
      <c r="B581" s="34" t="s">
        <v>101</v>
      </c>
      <c r="C581" s="38" t="s">
        <v>165</v>
      </c>
      <c r="D581" s="43"/>
      <c r="E581" s="45" t="s">
        <v>88</v>
      </c>
      <c r="F581" s="29">
        <v>5</v>
      </c>
      <c r="G581" s="29">
        <v>5</v>
      </c>
      <c r="H581" s="88"/>
    </row>
    <row r="582" spans="1:8" s="84" customFormat="1" ht="20.100000000000001" customHeight="1">
      <c r="B582" s="34" t="s">
        <v>103</v>
      </c>
      <c r="C582" s="38" t="s">
        <v>102</v>
      </c>
      <c r="D582" s="43"/>
      <c r="E582" s="45" t="s">
        <v>10</v>
      </c>
      <c r="F582" s="29">
        <v>2</v>
      </c>
      <c r="G582" s="29">
        <v>2</v>
      </c>
      <c r="H582" s="88"/>
    </row>
    <row r="583" spans="1:8" s="84" customFormat="1" ht="20.100000000000001" customHeight="1">
      <c r="B583" s="34" t="s">
        <v>106</v>
      </c>
      <c r="C583" s="38" t="s">
        <v>104</v>
      </c>
      <c r="D583" s="43" t="s">
        <v>105</v>
      </c>
      <c r="E583" s="45" t="s">
        <v>47</v>
      </c>
      <c r="F583" s="29">
        <v>6.2</v>
      </c>
      <c r="G583" s="29">
        <v>6.2</v>
      </c>
      <c r="H583" s="88"/>
    </row>
    <row r="584" spans="1:8" s="82" customFormat="1" ht="20.100000000000001" customHeight="1">
      <c r="A584" s="82">
        <v>12</v>
      </c>
      <c r="B584" s="11" t="s">
        <v>166</v>
      </c>
      <c r="C584" s="12" t="s">
        <v>167</v>
      </c>
      <c r="D584" s="13" t="s">
        <v>112</v>
      </c>
      <c r="E584" s="14" t="s">
        <v>10</v>
      </c>
      <c r="F584" s="15">
        <v>1</v>
      </c>
      <c r="G584" s="16"/>
      <c r="H584" s="90"/>
    </row>
    <row r="585" spans="1:8" s="82" customFormat="1" ht="20.100000000000001" customHeight="1">
      <c r="B585" s="18" t="s">
        <v>11</v>
      </c>
      <c r="C585" s="19" t="s">
        <v>12</v>
      </c>
      <c r="D585" s="20"/>
      <c r="E585" s="21"/>
      <c r="F585" s="22"/>
      <c r="G585" s="23"/>
      <c r="H585" s="87"/>
    </row>
    <row r="586" spans="1:8" s="82" customFormat="1" ht="20.100000000000001" customHeight="1">
      <c r="B586" s="25" t="s">
        <v>13</v>
      </c>
      <c r="C586" s="26" t="s">
        <v>113</v>
      </c>
      <c r="D586" s="27" t="s">
        <v>168</v>
      </c>
      <c r="E586" s="28" t="s">
        <v>16</v>
      </c>
      <c r="F586" s="29">
        <v>0.97544099999999989</v>
      </c>
      <c r="G586" s="30">
        <v>0.97544099999999989</v>
      </c>
      <c r="H586" s="88"/>
    </row>
    <row r="587" spans="1:8" s="84" customFormat="1" ht="20.100000000000001" customHeight="1">
      <c r="B587" s="25" t="s">
        <v>17</v>
      </c>
      <c r="C587" s="26" t="s">
        <v>25</v>
      </c>
      <c r="D587" s="27"/>
      <c r="E587" s="28" t="s">
        <v>23</v>
      </c>
      <c r="F587" s="29">
        <v>8</v>
      </c>
      <c r="G587" s="30">
        <v>8</v>
      </c>
      <c r="H587" s="88"/>
    </row>
    <row r="588" spans="1:8" s="31" customFormat="1" ht="20.100000000000001" customHeight="1">
      <c r="B588" s="25" t="s">
        <v>21</v>
      </c>
      <c r="C588" s="26" t="s">
        <v>27</v>
      </c>
      <c r="D588" s="32"/>
      <c r="E588" s="33" t="s">
        <v>16</v>
      </c>
      <c r="F588" s="29">
        <v>7.536000000000001E-2</v>
      </c>
      <c r="G588" s="30">
        <v>7.536000000000001E-2</v>
      </c>
      <c r="H588" s="88"/>
    </row>
    <row r="589" spans="1:8" s="84" customFormat="1" ht="20.100000000000001" customHeight="1">
      <c r="B589" s="18" t="s">
        <v>28</v>
      </c>
      <c r="C589" s="19" t="s">
        <v>115</v>
      </c>
      <c r="D589" s="20"/>
      <c r="E589" s="21"/>
      <c r="F589" s="22"/>
      <c r="G589" s="23"/>
      <c r="H589" s="87"/>
    </row>
    <row r="590" spans="1:8" s="31" customFormat="1" ht="20.100000000000001" customHeight="1">
      <c r="B590" s="34" t="s">
        <v>169</v>
      </c>
      <c r="C590" s="38" t="s">
        <v>138</v>
      </c>
      <c r="D590" s="32"/>
      <c r="E590" s="28" t="s">
        <v>23</v>
      </c>
      <c r="F590" s="29">
        <v>7.2799999999999994</v>
      </c>
      <c r="G590" s="37">
        <v>7.2799999999999994</v>
      </c>
      <c r="H590" s="74"/>
    </row>
    <row r="591" spans="1:8" s="31" customFormat="1" ht="20.100000000000001" customHeight="1">
      <c r="B591" s="34" t="s">
        <v>33</v>
      </c>
      <c r="C591" s="38" t="s">
        <v>139</v>
      </c>
      <c r="D591" s="32"/>
      <c r="E591" s="28" t="s">
        <v>32</v>
      </c>
      <c r="F591" s="29">
        <v>4.6479999999999997</v>
      </c>
      <c r="G591" s="37">
        <v>4.6479999999999997</v>
      </c>
      <c r="H591" s="74"/>
    </row>
    <row r="592" spans="1:8" s="82" customFormat="1" ht="20.100000000000001" customHeight="1">
      <c r="B592" s="18" t="s">
        <v>40</v>
      </c>
      <c r="C592" s="19" t="s">
        <v>41</v>
      </c>
      <c r="D592" s="20"/>
      <c r="E592" s="21"/>
      <c r="F592" s="22"/>
      <c r="G592" s="23"/>
      <c r="H592" s="87"/>
    </row>
    <row r="593" spans="2:8" s="31" customFormat="1" ht="20.100000000000001" customHeight="1">
      <c r="B593" s="34" t="s">
        <v>42</v>
      </c>
      <c r="C593" s="35" t="s">
        <v>1299</v>
      </c>
      <c r="D593" s="36"/>
      <c r="E593" s="28" t="s">
        <v>1288</v>
      </c>
      <c r="F593" s="29">
        <v>1</v>
      </c>
      <c r="G593" s="37"/>
      <c r="H593" s="74"/>
    </row>
    <row r="594" spans="2:8" s="31" customFormat="1" ht="20.100000000000001" hidden="1" customHeight="1">
      <c r="B594" s="34"/>
      <c r="C594" s="39"/>
      <c r="D594" s="40"/>
      <c r="E594" s="41"/>
      <c r="F594" s="42"/>
      <c r="G594" s="42"/>
      <c r="H594" s="89"/>
    </row>
    <row r="595" spans="2:8" s="86" customFormat="1" ht="20.100000000000001" hidden="1" customHeight="1">
      <c r="B595" s="34"/>
      <c r="C595" s="35"/>
      <c r="D595" s="36"/>
      <c r="E595" s="41"/>
      <c r="F595" s="29"/>
      <c r="G595" s="29"/>
      <c r="H595" s="88"/>
    </row>
    <row r="596" spans="2:8" s="31" customFormat="1" ht="20.100000000000001" hidden="1" customHeight="1">
      <c r="B596" s="34"/>
      <c r="C596" s="35"/>
      <c r="D596" s="36"/>
      <c r="E596" s="28"/>
      <c r="F596" s="29"/>
      <c r="G596" s="29"/>
      <c r="H596" s="88"/>
    </row>
    <row r="597" spans="2:8" s="31" customFormat="1" ht="20.100000000000001" hidden="1" customHeight="1">
      <c r="B597" s="34"/>
      <c r="C597" s="35"/>
      <c r="D597" s="36"/>
      <c r="E597" s="28"/>
      <c r="F597" s="29"/>
      <c r="G597" s="29"/>
      <c r="H597" s="88"/>
    </row>
    <row r="598" spans="2:8" s="31" customFormat="1" ht="20.100000000000001" hidden="1" customHeight="1">
      <c r="B598" s="34"/>
      <c r="C598" s="35"/>
      <c r="D598" s="36"/>
      <c r="E598" s="28"/>
      <c r="F598" s="29"/>
      <c r="G598" s="29"/>
      <c r="H598" s="88"/>
    </row>
    <row r="599" spans="2:8" s="31" customFormat="1" ht="20.100000000000001" hidden="1" customHeight="1">
      <c r="B599" s="34"/>
      <c r="C599" s="35"/>
      <c r="D599" s="36"/>
      <c r="E599" s="28"/>
      <c r="F599" s="29"/>
      <c r="G599" s="29"/>
      <c r="H599" s="88"/>
    </row>
    <row r="600" spans="2:8" s="31" customFormat="1" ht="20.100000000000001" hidden="1" customHeight="1">
      <c r="B600" s="34"/>
      <c r="C600" s="35"/>
      <c r="D600" s="36"/>
      <c r="E600" s="28"/>
      <c r="F600" s="29"/>
      <c r="G600" s="29"/>
      <c r="H600" s="88"/>
    </row>
    <row r="601" spans="2:8" s="31" customFormat="1" ht="20.100000000000001" hidden="1" customHeight="1">
      <c r="B601" s="34"/>
      <c r="C601" s="35"/>
      <c r="D601" s="36"/>
      <c r="E601" s="28"/>
      <c r="F601" s="29"/>
      <c r="G601" s="29"/>
      <c r="H601" s="88"/>
    </row>
    <row r="602" spans="2:8" s="31" customFormat="1" ht="20.100000000000001" hidden="1" customHeight="1">
      <c r="B602" s="34"/>
      <c r="C602" s="35"/>
      <c r="D602" s="36"/>
      <c r="E602" s="28"/>
      <c r="F602" s="29"/>
      <c r="G602" s="29"/>
      <c r="H602" s="88"/>
    </row>
    <row r="603" spans="2:8" s="31" customFormat="1" ht="20.100000000000001" hidden="1" customHeight="1">
      <c r="B603" s="34"/>
      <c r="C603" s="35"/>
      <c r="D603" s="36"/>
      <c r="E603" s="28"/>
      <c r="F603" s="29"/>
      <c r="G603" s="29"/>
      <c r="H603" s="88"/>
    </row>
    <row r="604" spans="2:8" s="31" customFormat="1" ht="20.100000000000001" hidden="1" customHeight="1">
      <c r="B604" s="34"/>
      <c r="C604" s="35"/>
      <c r="D604" s="36"/>
      <c r="E604" s="28"/>
      <c r="F604" s="29"/>
      <c r="G604" s="37"/>
      <c r="H604" s="74"/>
    </row>
    <row r="605" spans="2:8" s="31" customFormat="1" ht="20.100000000000001" hidden="1" customHeight="1">
      <c r="B605" s="34"/>
      <c r="C605" s="35"/>
      <c r="D605" s="36"/>
      <c r="E605" s="28"/>
      <c r="F605" s="29"/>
      <c r="G605" s="37"/>
      <c r="H605" s="74"/>
    </row>
    <row r="606" spans="2:8" s="31" customFormat="1" ht="20.100000000000001" hidden="1" customHeight="1">
      <c r="B606" s="34"/>
      <c r="C606" s="35"/>
      <c r="D606" s="36"/>
      <c r="E606" s="28"/>
      <c r="F606" s="29"/>
      <c r="G606" s="37"/>
      <c r="H606" s="74"/>
    </row>
    <row r="607" spans="2:8" s="31" customFormat="1" ht="20.100000000000001" hidden="1" customHeight="1">
      <c r="B607" s="34"/>
      <c r="C607" s="35"/>
      <c r="D607" s="36"/>
      <c r="E607" s="28"/>
      <c r="F607" s="29"/>
      <c r="G607" s="37"/>
      <c r="H607" s="74"/>
    </row>
    <row r="608" spans="2:8" s="31" customFormat="1" ht="20.100000000000001" hidden="1" customHeight="1">
      <c r="B608" s="34"/>
      <c r="C608" s="35"/>
      <c r="D608" s="36"/>
      <c r="E608" s="28"/>
      <c r="F608" s="29"/>
      <c r="G608" s="37"/>
      <c r="H608" s="74"/>
    </row>
    <row r="609" spans="2:8" s="31" customFormat="1" ht="20.100000000000001" hidden="1" customHeight="1">
      <c r="B609" s="34"/>
      <c r="C609" s="35"/>
      <c r="D609" s="36"/>
      <c r="E609" s="28"/>
      <c r="F609" s="29"/>
      <c r="G609" s="29"/>
      <c r="H609" s="88"/>
    </row>
    <row r="610" spans="2:8" s="31" customFormat="1" ht="20.100000000000001" hidden="1" customHeight="1">
      <c r="B610" s="34"/>
      <c r="C610" s="38"/>
      <c r="D610" s="43"/>
      <c r="E610" s="44"/>
      <c r="F610" s="29"/>
      <c r="G610" s="29"/>
      <c r="H610" s="88"/>
    </row>
    <row r="611" spans="2:8" s="31" customFormat="1" ht="20.100000000000001" hidden="1" customHeight="1">
      <c r="B611" s="34"/>
      <c r="C611" s="38"/>
      <c r="D611" s="43"/>
      <c r="E611" s="44"/>
      <c r="F611" s="29"/>
      <c r="G611" s="29"/>
      <c r="H611" s="88"/>
    </row>
    <row r="612" spans="2:8" s="31" customFormat="1" ht="20.100000000000001" hidden="1" customHeight="1">
      <c r="B612" s="34"/>
      <c r="C612" s="38"/>
      <c r="D612" s="43"/>
      <c r="E612" s="44"/>
      <c r="F612" s="29"/>
      <c r="G612" s="29"/>
      <c r="H612" s="88"/>
    </row>
    <row r="613" spans="2:8" s="31" customFormat="1" ht="20.100000000000001" hidden="1" customHeight="1">
      <c r="B613" s="34"/>
      <c r="C613" s="38"/>
      <c r="D613" s="43"/>
      <c r="E613" s="45"/>
      <c r="F613" s="29"/>
      <c r="G613" s="29"/>
      <c r="H613" s="88"/>
    </row>
    <row r="614" spans="2:8" s="31" customFormat="1" ht="20.100000000000001" hidden="1" customHeight="1">
      <c r="B614" s="34"/>
      <c r="C614" s="38"/>
      <c r="D614" s="43"/>
      <c r="E614" s="45"/>
      <c r="F614" s="29"/>
      <c r="G614" s="29"/>
      <c r="H614" s="88"/>
    </row>
    <row r="615" spans="2:8" s="84" customFormat="1" ht="20.100000000000001" hidden="1" customHeight="1">
      <c r="B615" s="34"/>
      <c r="C615" s="38"/>
      <c r="D615" s="43"/>
      <c r="E615" s="44"/>
      <c r="F615" s="29"/>
      <c r="G615" s="29"/>
      <c r="H615" s="88"/>
    </row>
    <row r="616" spans="2:8" s="82" customFormat="1" ht="20.100000000000001" customHeight="1">
      <c r="B616" s="18" t="s">
        <v>66</v>
      </c>
      <c r="C616" s="19" t="s">
        <v>67</v>
      </c>
      <c r="D616" s="20"/>
      <c r="E616" s="21"/>
      <c r="F616" s="22"/>
      <c r="G616" s="23"/>
      <c r="H616" s="87"/>
    </row>
    <row r="617" spans="2:8" s="31" customFormat="1" ht="20.100000000000001" customHeight="1">
      <c r="B617" s="34" t="s">
        <v>68</v>
      </c>
      <c r="C617" s="38" t="s">
        <v>69</v>
      </c>
      <c r="D617" s="43" t="s">
        <v>70</v>
      </c>
      <c r="E617" s="45" t="s">
        <v>10</v>
      </c>
      <c r="F617" s="29">
        <v>1</v>
      </c>
      <c r="G617" s="29">
        <v>1</v>
      </c>
      <c r="H617" s="88"/>
    </row>
    <row r="618" spans="2:8" s="82" customFormat="1" ht="20.100000000000001" customHeight="1">
      <c r="B618" s="34" t="s">
        <v>71</v>
      </c>
      <c r="C618" s="38" t="s">
        <v>72</v>
      </c>
      <c r="D618" s="43"/>
      <c r="E618" s="45" t="s">
        <v>10</v>
      </c>
      <c r="F618" s="29">
        <v>1</v>
      </c>
      <c r="G618" s="29">
        <v>1</v>
      </c>
      <c r="H618" s="88"/>
    </row>
    <row r="619" spans="2:8" s="82" customFormat="1" ht="20.100000000000001" customHeight="1">
      <c r="B619" s="34" t="s">
        <v>73</v>
      </c>
      <c r="C619" s="38" t="s">
        <v>74</v>
      </c>
      <c r="D619" s="43"/>
      <c r="E619" s="45" t="s">
        <v>10</v>
      </c>
      <c r="F619" s="29">
        <v>1</v>
      </c>
      <c r="G619" s="29">
        <v>1</v>
      </c>
      <c r="H619" s="88"/>
    </row>
    <row r="620" spans="2:8" s="82" customFormat="1" ht="20.100000000000001" customHeight="1">
      <c r="B620" s="34" t="s">
        <v>75</v>
      </c>
      <c r="C620" s="38" t="s">
        <v>76</v>
      </c>
      <c r="D620" s="43"/>
      <c r="E620" s="45" t="s">
        <v>10</v>
      </c>
      <c r="F620" s="29">
        <v>1</v>
      </c>
      <c r="G620" s="29">
        <v>1</v>
      </c>
      <c r="H620" s="88"/>
    </row>
    <row r="621" spans="2:8" s="82" customFormat="1" ht="20.100000000000001" customHeight="1">
      <c r="B621" s="34" t="s">
        <v>77</v>
      </c>
      <c r="C621" s="38" t="s">
        <v>78</v>
      </c>
      <c r="D621" s="43" t="s">
        <v>79</v>
      </c>
      <c r="E621" s="45" t="s">
        <v>10</v>
      </c>
      <c r="F621" s="29">
        <v>1</v>
      </c>
      <c r="G621" s="29">
        <v>1</v>
      </c>
      <c r="H621" s="88"/>
    </row>
    <row r="622" spans="2:8" s="82" customFormat="1" ht="20.100000000000001" customHeight="1">
      <c r="B622" s="34" t="s">
        <v>80</v>
      </c>
      <c r="C622" s="38" t="s">
        <v>81</v>
      </c>
      <c r="D622" s="43" t="s">
        <v>82</v>
      </c>
      <c r="E622" s="45" t="s">
        <v>10</v>
      </c>
      <c r="F622" s="29">
        <v>0</v>
      </c>
      <c r="G622" s="29">
        <v>0</v>
      </c>
      <c r="H622" s="88"/>
    </row>
    <row r="623" spans="2:8" s="82" customFormat="1" ht="20.100000000000001" customHeight="1">
      <c r="B623" s="34" t="s">
        <v>83</v>
      </c>
      <c r="C623" s="38" t="s">
        <v>84</v>
      </c>
      <c r="D623" s="43"/>
      <c r="E623" s="45" t="s">
        <v>85</v>
      </c>
      <c r="F623" s="29">
        <v>1</v>
      </c>
      <c r="G623" s="29">
        <v>1</v>
      </c>
      <c r="H623" s="88"/>
    </row>
    <row r="624" spans="2:8" s="82" customFormat="1" ht="20.100000000000001" customHeight="1">
      <c r="B624" s="34" t="s">
        <v>86</v>
      </c>
      <c r="C624" s="38" t="s">
        <v>87</v>
      </c>
      <c r="D624" s="36"/>
      <c r="E624" s="45" t="s">
        <v>88</v>
      </c>
      <c r="F624" s="29">
        <v>1</v>
      </c>
      <c r="G624" s="29">
        <v>1</v>
      </c>
      <c r="H624" s="88"/>
    </row>
    <row r="625" spans="1:8" s="82" customFormat="1" ht="20.100000000000001" customHeight="1">
      <c r="B625" s="34" t="s">
        <v>89</v>
      </c>
      <c r="C625" s="38" t="s">
        <v>90</v>
      </c>
      <c r="D625" s="36"/>
      <c r="E625" s="45" t="s">
        <v>88</v>
      </c>
      <c r="F625" s="29">
        <v>1</v>
      </c>
      <c r="G625" s="29">
        <v>1</v>
      </c>
      <c r="H625" s="88"/>
    </row>
    <row r="626" spans="1:8" s="82" customFormat="1" ht="20.100000000000001" customHeight="1">
      <c r="B626" s="34" t="s">
        <v>91</v>
      </c>
      <c r="C626" s="35" t="s">
        <v>92</v>
      </c>
      <c r="D626" s="36"/>
      <c r="E626" s="45" t="s">
        <v>88</v>
      </c>
      <c r="F626" s="29">
        <v>1</v>
      </c>
      <c r="G626" s="29">
        <v>1</v>
      </c>
      <c r="H626" s="88"/>
    </row>
    <row r="627" spans="1:8" s="82" customFormat="1" ht="20.100000000000001" customHeight="1">
      <c r="B627" s="34" t="s">
        <v>93</v>
      </c>
      <c r="C627" s="35" t="s">
        <v>94</v>
      </c>
      <c r="D627" s="36"/>
      <c r="E627" s="45" t="s">
        <v>88</v>
      </c>
      <c r="F627" s="29">
        <v>1</v>
      </c>
      <c r="G627" s="29">
        <v>1</v>
      </c>
      <c r="H627" s="88"/>
    </row>
    <row r="628" spans="1:8" s="82" customFormat="1" ht="20.100000000000001" customHeight="1">
      <c r="B628" s="34" t="s">
        <v>95</v>
      </c>
      <c r="C628" s="35" t="s">
        <v>96</v>
      </c>
      <c r="D628" s="36"/>
      <c r="E628" s="45" t="s">
        <v>88</v>
      </c>
      <c r="F628" s="29">
        <v>1</v>
      </c>
      <c r="G628" s="29">
        <v>1</v>
      </c>
      <c r="H628" s="88"/>
    </row>
    <row r="629" spans="1:8" s="82" customFormat="1" ht="20.100000000000001" customHeight="1">
      <c r="B629" s="34" t="s">
        <v>97</v>
      </c>
      <c r="C629" s="26" t="s">
        <v>98</v>
      </c>
      <c r="D629" s="36"/>
      <c r="E629" s="45" t="s">
        <v>10</v>
      </c>
      <c r="F629" s="30">
        <v>1</v>
      </c>
      <c r="G629" s="30">
        <v>1</v>
      </c>
      <c r="H629" s="88"/>
    </row>
    <row r="630" spans="1:8" s="82" customFormat="1" ht="20.100000000000001" customHeight="1">
      <c r="B630" s="34" t="s">
        <v>99</v>
      </c>
      <c r="C630" s="38" t="s">
        <v>100</v>
      </c>
      <c r="D630" s="43"/>
      <c r="E630" s="45" t="s">
        <v>88</v>
      </c>
      <c r="F630" s="29">
        <v>3</v>
      </c>
      <c r="G630" s="29">
        <v>3</v>
      </c>
      <c r="H630" s="88"/>
    </row>
    <row r="631" spans="1:8" s="82" customFormat="1" ht="20.100000000000001" customHeight="1">
      <c r="B631" s="34" t="s">
        <v>101</v>
      </c>
      <c r="C631" s="38" t="s">
        <v>102</v>
      </c>
      <c r="D631" s="43"/>
      <c r="E631" s="45" t="s">
        <v>10</v>
      </c>
      <c r="F631" s="29">
        <v>1</v>
      </c>
      <c r="G631" s="29">
        <v>1</v>
      </c>
      <c r="H631" s="88"/>
    </row>
    <row r="632" spans="1:8" s="84" customFormat="1" ht="20.100000000000001" customHeight="1">
      <c r="B632" s="34" t="s">
        <v>103</v>
      </c>
      <c r="C632" s="38" t="s">
        <v>104</v>
      </c>
      <c r="D632" s="43" t="s">
        <v>105</v>
      </c>
      <c r="E632" s="45" t="s">
        <v>47</v>
      </c>
      <c r="F632" s="29">
        <v>4</v>
      </c>
      <c r="G632" s="29">
        <v>4</v>
      </c>
      <c r="H632" s="88"/>
    </row>
    <row r="633" spans="1:8" s="82" customFormat="1" ht="20.100000000000001" customHeight="1">
      <c r="A633" s="82">
        <v>13</v>
      </c>
      <c r="B633" s="11" t="s">
        <v>170</v>
      </c>
      <c r="C633" s="12" t="s">
        <v>171</v>
      </c>
      <c r="D633" s="13" t="s">
        <v>133</v>
      </c>
      <c r="E633" s="14" t="s">
        <v>10</v>
      </c>
      <c r="F633" s="15">
        <v>1</v>
      </c>
      <c r="G633" s="16"/>
      <c r="H633" s="90"/>
    </row>
    <row r="634" spans="1:8" s="82" customFormat="1" ht="20.100000000000001" customHeight="1">
      <c r="B634" s="18" t="s">
        <v>11</v>
      </c>
      <c r="C634" s="19" t="s">
        <v>12</v>
      </c>
      <c r="D634" s="20"/>
      <c r="E634" s="21"/>
      <c r="F634" s="22"/>
      <c r="G634" s="23"/>
      <c r="H634" s="87"/>
    </row>
    <row r="635" spans="1:8" s="82" customFormat="1" ht="20.100000000000001" customHeight="1">
      <c r="B635" s="25" t="s">
        <v>13</v>
      </c>
      <c r="C635" s="26" t="s">
        <v>113</v>
      </c>
      <c r="D635" s="27" t="s">
        <v>172</v>
      </c>
      <c r="E635" s="28" t="s">
        <v>16</v>
      </c>
      <c r="F635" s="29">
        <v>1.1868611250000001</v>
      </c>
      <c r="G635" s="30">
        <v>1.1868611250000001</v>
      </c>
      <c r="H635" s="88"/>
    </row>
    <row r="636" spans="1:8" s="82" customFormat="1" ht="20.100000000000001" customHeight="1">
      <c r="B636" s="25" t="s">
        <v>17</v>
      </c>
      <c r="C636" s="26" t="s">
        <v>18</v>
      </c>
      <c r="D636" s="32" t="s">
        <v>19</v>
      </c>
      <c r="E636" s="33" t="s">
        <v>20</v>
      </c>
      <c r="F636" s="29">
        <v>1.3485</v>
      </c>
      <c r="G636" s="30">
        <v>1.3485</v>
      </c>
      <c r="H636" s="88"/>
    </row>
    <row r="637" spans="1:8" s="82" customFormat="1" ht="20.100000000000001" customHeight="1">
      <c r="B637" s="25" t="s">
        <v>21</v>
      </c>
      <c r="C637" s="26" t="s">
        <v>128</v>
      </c>
      <c r="D637" s="27" t="s">
        <v>173</v>
      </c>
      <c r="E637" s="28" t="s">
        <v>23</v>
      </c>
      <c r="F637" s="29">
        <v>8.76</v>
      </c>
      <c r="G637" s="30">
        <v>8.76</v>
      </c>
      <c r="H637" s="88"/>
    </row>
    <row r="638" spans="1:8" s="84" customFormat="1" ht="20.100000000000001" customHeight="1">
      <c r="B638" s="25" t="s">
        <v>24</v>
      </c>
      <c r="C638" s="26" t="s">
        <v>22</v>
      </c>
      <c r="D638" s="27"/>
      <c r="E638" s="28" t="s">
        <v>23</v>
      </c>
      <c r="F638" s="29">
        <v>7.1999999999999993</v>
      </c>
      <c r="G638" s="30">
        <v>7.1999999999999993</v>
      </c>
      <c r="H638" s="88"/>
    </row>
    <row r="639" spans="1:8" s="84" customFormat="1" ht="20.100000000000001" customHeight="1">
      <c r="B639" s="25" t="s">
        <v>26</v>
      </c>
      <c r="C639" s="26" t="s">
        <v>25</v>
      </c>
      <c r="D639" s="27"/>
      <c r="E639" s="28" t="s">
        <v>23</v>
      </c>
      <c r="F639" s="29">
        <v>12</v>
      </c>
      <c r="G639" s="30">
        <v>12</v>
      </c>
      <c r="H639" s="88"/>
    </row>
    <row r="640" spans="1:8" s="31" customFormat="1" ht="20.100000000000001" customHeight="1">
      <c r="B640" s="25" t="s">
        <v>152</v>
      </c>
      <c r="C640" s="26" t="s">
        <v>27</v>
      </c>
      <c r="D640" s="32"/>
      <c r="E640" s="33" t="s">
        <v>16</v>
      </c>
      <c r="F640" s="29">
        <v>7.536000000000001E-2</v>
      </c>
      <c r="G640" s="30">
        <v>7.536000000000001E-2</v>
      </c>
      <c r="H640" s="88"/>
    </row>
    <row r="641" spans="2:8" s="84" customFormat="1" ht="20.100000000000001" customHeight="1">
      <c r="B641" s="18" t="s">
        <v>28</v>
      </c>
      <c r="C641" s="19" t="s">
        <v>115</v>
      </c>
      <c r="D641" s="20"/>
      <c r="E641" s="21"/>
      <c r="F641" s="22"/>
      <c r="G641" s="23"/>
      <c r="H641" s="87"/>
    </row>
    <row r="642" spans="2:8" s="82" customFormat="1" ht="20.100000000000001" customHeight="1">
      <c r="B642" s="34" t="s">
        <v>116</v>
      </c>
      <c r="C642" s="35" t="s">
        <v>31</v>
      </c>
      <c r="D642" s="36"/>
      <c r="E642" s="28" t="s">
        <v>32</v>
      </c>
      <c r="F642" s="29">
        <v>0.76800000000000024</v>
      </c>
      <c r="G642" s="37">
        <v>0.76800000000000024</v>
      </c>
      <c r="H642" s="74"/>
    </row>
    <row r="643" spans="2:8" s="82" customFormat="1" ht="20.100000000000001" customHeight="1">
      <c r="B643" s="34" t="s">
        <v>33</v>
      </c>
      <c r="C643" s="35" t="s">
        <v>34</v>
      </c>
      <c r="D643" s="36"/>
      <c r="E643" s="28" t="s">
        <v>32</v>
      </c>
      <c r="F643" s="29">
        <v>0.57600000000000007</v>
      </c>
      <c r="G643" s="37">
        <v>0.57600000000000007</v>
      </c>
      <c r="H643" s="74"/>
    </row>
    <row r="644" spans="2:8" s="82" customFormat="1" ht="20.100000000000001" customHeight="1">
      <c r="B644" s="34" t="s">
        <v>35</v>
      </c>
      <c r="C644" s="38" t="s">
        <v>36</v>
      </c>
      <c r="D644" s="32" t="s">
        <v>37</v>
      </c>
      <c r="E644" s="28" t="s">
        <v>32</v>
      </c>
      <c r="F644" s="29">
        <v>12</v>
      </c>
      <c r="G644" s="37">
        <v>12</v>
      </c>
      <c r="H644" s="74"/>
    </row>
    <row r="645" spans="2:8" s="82" customFormat="1" ht="20.100000000000001" customHeight="1">
      <c r="B645" s="34" t="s">
        <v>38</v>
      </c>
      <c r="C645" s="38" t="s">
        <v>39</v>
      </c>
      <c r="D645" s="32"/>
      <c r="E645" s="28" t="s">
        <v>32</v>
      </c>
      <c r="F645" s="29">
        <v>1.3485</v>
      </c>
      <c r="G645" s="30">
        <v>1.3485</v>
      </c>
      <c r="H645" s="74"/>
    </row>
    <row r="646" spans="2:8" s="82" customFormat="1" ht="20.100000000000001" customHeight="1">
      <c r="B646" s="18" t="s">
        <v>40</v>
      </c>
      <c r="C646" s="19" t="s">
        <v>41</v>
      </c>
      <c r="D646" s="20"/>
      <c r="E646" s="21"/>
      <c r="F646" s="22"/>
      <c r="G646" s="23"/>
      <c r="H646" s="87"/>
    </row>
    <row r="647" spans="2:8" s="31" customFormat="1" ht="20.100000000000001" customHeight="1">
      <c r="B647" s="34" t="s">
        <v>42</v>
      </c>
      <c r="C647" s="35" t="s">
        <v>1300</v>
      </c>
      <c r="D647" s="36"/>
      <c r="E647" s="28" t="s">
        <v>1288</v>
      </c>
      <c r="F647" s="29">
        <v>1</v>
      </c>
      <c r="G647" s="37"/>
      <c r="H647" s="74"/>
    </row>
    <row r="648" spans="2:8" s="31" customFormat="1" ht="20.100000000000001" hidden="1" customHeight="1">
      <c r="B648" s="34"/>
      <c r="C648" s="39"/>
      <c r="D648" s="40"/>
      <c r="E648" s="41"/>
      <c r="F648" s="42"/>
      <c r="G648" s="42"/>
      <c r="H648" s="89"/>
    </row>
    <row r="649" spans="2:8" s="86" customFormat="1" ht="20.100000000000001" hidden="1" customHeight="1">
      <c r="B649" s="34"/>
      <c r="C649" s="35"/>
      <c r="D649" s="36"/>
      <c r="E649" s="41"/>
      <c r="F649" s="29"/>
      <c r="G649" s="29"/>
      <c r="H649" s="88"/>
    </row>
    <row r="650" spans="2:8" s="31" customFormat="1" ht="20.100000000000001" hidden="1" customHeight="1">
      <c r="B650" s="34"/>
      <c r="C650" s="35"/>
      <c r="D650" s="36"/>
      <c r="E650" s="28"/>
      <c r="F650" s="29"/>
      <c r="G650" s="29"/>
      <c r="H650" s="88"/>
    </row>
    <row r="651" spans="2:8" s="31" customFormat="1" ht="20.100000000000001" hidden="1" customHeight="1">
      <c r="B651" s="34"/>
      <c r="C651" s="35"/>
      <c r="D651" s="36"/>
      <c r="E651" s="28"/>
      <c r="F651" s="29"/>
      <c r="G651" s="29"/>
      <c r="H651" s="88"/>
    </row>
    <row r="652" spans="2:8" s="31" customFormat="1" ht="20.100000000000001" hidden="1" customHeight="1">
      <c r="B652" s="34"/>
      <c r="C652" s="35"/>
      <c r="D652" s="36"/>
      <c r="E652" s="28"/>
      <c r="F652" s="29"/>
      <c r="G652" s="29"/>
      <c r="H652" s="88"/>
    </row>
    <row r="653" spans="2:8" s="31" customFormat="1" ht="20.100000000000001" hidden="1" customHeight="1">
      <c r="B653" s="34"/>
      <c r="C653" s="35"/>
      <c r="D653" s="36"/>
      <c r="E653" s="28"/>
      <c r="F653" s="29"/>
      <c r="G653" s="29"/>
      <c r="H653" s="88"/>
    </row>
    <row r="654" spans="2:8" s="31" customFormat="1" ht="20.100000000000001" hidden="1" customHeight="1">
      <c r="B654" s="34"/>
      <c r="C654" s="35"/>
      <c r="D654" s="36"/>
      <c r="E654" s="28"/>
      <c r="F654" s="29"/>
      <c r="G654" s="29"/>
      <c r="H654" s="88"/>
    </row>
    <row r="655" spans="2:8" s="31" customFormat="1" ht="20.100000000000001" hidden="1" customHeight="1">
      <c r="B655" s="34"/>
      <c r="C655" s="35"/>
      <c r="D655" s="36"/>
      <c r="E655" s="28"/>
      <c r="F655" s="29"/>
      <c r="G655" s="29"/>
      <c r="H655" s="88"/>
    </row>
    <row r="656" spans="2:8" s="31" customFormat="1" ht="20.100000000000001" hidden="1" customHeight="1">
      <c r="B656" s="34"/>
      <c r="C656" s="35"/>
      <c r="D656" s="36"/>
      <c r="E656" s="28"/>
      <c r="F656" s="29"/>
      <c r="G656" s="29"/>
      <c r="H656" s="88"/>
    </row>
    <row r="657" spans="2:8" s="31" customFormat="1" ht="20.100000000000001" hidden="1" customHeight="1">
      <c r="B657" s="34"/>
      <c r="C657" s="35"/>
      <c r="D657" s="36"/>
      <c r="E657" s="28"/>
      <c r="F657" s="29"/>
      <c r="G657" s="29"/>
      <c r="H657" s="88"/>
    </row>
    <row r="658" spans="2:8" s="31" customFormat="1" ht="20.100000000000001" hidden="1" customHeight="1">
      <c r="B658" s="34"/>
      <c r="C658" s="35"/>
      <c r="D658" s="36"/>
      <c r="E658" s="28"/>
      <c r="F658" s="29"/>
      <c r="G658" s="37"/>
      <c r="H658" s="74"/>
    </row>
    <row r="659" spans="2:8" s="31" customFormat="1" ht="20.100000000000001" hidden="1" customHeight="1">
      <c r="B659" s="34"/>
      <c r="C659" s="35"/>
      <c r="D659" s="36"/>
      <c r="E659" s="28"/>
      <c r="F659" s="29"/>
      <c r="G659" s="37"/>
      <c r="H659" s="74"/>
    </row>
    <row r="660" spans="2:8" s="31" customFormat="1" ht="20.100000000000001" hidden="1" customHeight="1">
      <c r="B660" s="34"/>
      <c r="C660" s="35"/>
      <c r="D660" s="36"/>
      <c r="E660" s="28"/>
      <c r="F660" s="29"/>
      <c r="G660" s="37"/>
      <c r="H660" s="74"/>
    </row>
    <row r="661" spans="2:8" s="31" customFormat="1" ht="20.100000000000001" hidden="1" customHeight="1">
      <c r="B661" s="34"/>
      <c r="C661" s="35"/>
      <c r="D661" s="36"/>
      <c r="E661" s="28"/>
      <c r="F661" s="29"/>
      <c r="G661" s="37"/>
      <c r="H661" s="74"/>
    </row>
    <row r="662" spans="2:8" s="31" customFormat="1" ht="20.100000000000001" hidden="1" customHeight="1">
      <c r="B662" s="34"/>
      <c r="C662" s="35"/>
      <c r="D662" s="36"/>
      <c r="E662" s="28"/>
      <c r="F662" s="29"/>
      <c r="G662" s="37"/>
      <c r="H662" s="74"/>
    </row>
    <row r="663" spans="2:8" s="31" customFormat="1" ht="20.100000000000001" hidden="1" customHeight="1">
      <c r="B663" s="34"/>
      <c r="C663" s="35"/>
      <c r="D663" s="36"/>
      <c r="E663" s="28"/>
      <c r="F663" s="29"/>
      <c r="G663" s="29"/>
      <c r="H663" s="88"/>
    </row>
    <row r="664" spans="2:8" s="31" customFormat="1" ht="20.100000000000001" hidden="1" customHeight="1">
      <c r="B664" s="34"/>
      <c r="C664" s="38"/>
      <c r="D664" s="43"/>
      <c r="E664" s="44"/>
      <c r="F664" s="29"/>
      <c r="G664" s="29"/>
      <c r="H664" s="88"/>
    </row>
    <row r="665" spans="2:8" s="31" customFormat="1" ht="20.100000000000001" hidden="1" customHeight="1">
      <c r="B665" s="34"/>
      <c r="C665" s="38"/>
      <c r="D665" s="43"/>
      <c r="E665" s="44"/>
      <c r="F665" s="29"/>
      <c r="G665" s="29"/>
      <c r="H665" s="88"/>
    </row>
    <row r="666" spans="2:8" s="31" customFormat="1" ht="20.100000000000001" hidden="1" customHeight="1">
      <c r="B666" s="34"/>
      <c r="C666" s="38"/>
      <c r="D666" s="43"/>
      <c r="E666" s="44"/>
      <c r="F666" s="29"/>
      <c r="G666" s="29"/>
      <c r="H666" s="88"/>
    </row>
    <row r="667" spans="2:8" s="31" customFormat="1" ht="20.100000000000001" hidden="1" customHeight="1">
      <c r="B667" s="34"/>
      <c r="C667" s="38"/>
      <c r="D667" s="43"/>
      <c r="E667" s="45"/>
      <c r="F667" s="29"/>
      <c r="G667" s="29"/>
      <c r="H667" s="88"/>
    </row>
    <row r="668" spans="2:8" s="31" customFormat="1" ht="20.100000000000001" hidden="1" customHeight="1">
      <c r="B668" s="34"/>
      <c r="C668" s="38"/>
      <c r="D668" s="43"/>
      <c r="E668" s="45"/>
      <c r="F668" s="29"/>
      <c r="G668" s="29"/>
      <c r="H668" s="88"/>
    </row>
    <row r="669" spans="2:8" s="82" customFormat="1" ht="20.100000000000001" customHeight="1">
      <c r="B669" s="18" t="s">
        <v>66</v>
      </c>
      <c r="C669" s="19" t="s">
        <v>67</v>
      </c>
      <c r="D669" s="20"/>
      <c r="E669" s="21"/>
      <c r="F669" s="22"/>
      <c r="G669" s="23"/>
      <c r="H669" s="87"/>
    </row>
    <row r="670" spans="2:8" s="31" customFormat="1" ht="20.100000000000001" customHeight="1">
      <c r="B670" s="34" t="s">
        <v>68</v>
      </c>
      <c r="C670" s="38" t="s">
        <v>69</v>
      </c>
      <c r="D670" s="43" t="s">
        <v>70</v>
      </c>
      <c r="E670" s="45" t="s">
        <v>10</v>
      </c>
      <c r="F670" s="29">
        <v>1</v>
      </c>
      <c r="G670" s="29">
        <v>1</v>
      </c>
      <c r="H670" s="88"/>
    </row>
    <row r="671" spans="2:8" s="31" customFormat="1" ht="20.100000000000001" customHeight="1">
      <c r="B671" s="34" t="s">
        <v>71</v>
      </c>
      <c r="C671" s="38" t="s">
        <v>119</v>
      </c>
      <c r="D671" s="43" t="s">
        <v>120</v>
      </c>
      <c r="E671" s="45" t="s">
        <v>10</v>
      </c>
      <c r="F671" s="29">
        <v>1</v>
      </c>
      <c r="G671" s="29">
        <v>1</v>
      </c>
      <c r="H671" s="88"/>
    </row>
    <row r="672" spans="2:8" s="82" customFormat="1" ht="20.100000000000001" customHeight="1">
      <c r="B672" s="34" t="s">
        <v>73</v>
      </c>
      <c r="C672" s="38" t="s">
        <v>72</v>
      </c>
      <c r="D672" s="43"/>
      <c r="E672" s="45" t="s">
        <v>10</v>
      </c>
      <c r="F672" s="29">
        <v>1</v>
      </c>
      <c r="G672" s="29">
        <v>1</v>
      </c>
      <c r="H672" s="88"/>
    </row>
    <row r="673" spans="1:8" s="82" customFormat="1" ht="20.100000000000001" customHeight="1">
      <c r="B673" s="34" t="s">
        <v>75</v>
      </c>
      <c r="C673" s="38" t="s">
        <v>74</v>
      </c>
      <c r="D673" s="43"/>
      <c r="E673" s="45" t="s">
        <v>10</v>
      </c>
      <c r="F673" s="29">
        <v>1</v>
      </c>
      <c r="G673" s="29">
        <v>1</v>
      </c>
      <c r="H673" s="88"/>
    </row>
    <row r="674" spans="1:8" s="82" customFormat="1" ht="20.100000000000001" customHeight="1">
      <c r="B674" s="34" t="s">
        <v>77</v>
      </c>
      <c r="C674" s="38" t="s">
        <v>76</v>
      </c>
      <c r="D674" s="43"/>
      <c r="E674" s="45" t="s">
        <v>10</v>
      </c>
      <c r="F674" s="29">
        <v>1</v>
      </c>
      <c r="G674" s="29">
        <v>1</v>
      </c>
      <c r="H674" s="88"/>
    </row>
    <row r="675" spans="1:8" s="82" customFormat="1" ht="20.100000000000001" customHeight="1">
      <c r="B675" s="34" t="s">
        <v>80</v>
      </c>
      <c r="C675" s="38" t="s">
        <v>78</v>
      </c>
      <c r="D675" s="43" t="s">
        <v>79</v>
      </c>
      <c r="E675" s="45" t="s">
        <v>10</v>
      </c>
      <c r="F675" s="29">
        <v>1</v>
      </c>
      <c r="G675" s="29">
        <v>1</v>
      </c>
      <c r="H675" s="88"/>
    </row>
    <row r="676" spans="1:8" s="82" customFormat="1" ht="20.100000000000001" customHeight="1">
      <c r="B676" s="34" t="s">
        <v>83</v>
      </c>
      <c r="C676" s="38" t="s">
        <v>81</v>
      </c>
      <c r="D676" s="43" t="s">
        <v>82</v>
      </c>
      <c r="E676" s="45" t="s">
        <v>10</v>
      </c>
      <c r="F676" s="29">
        <v>1</v>
      </c>
      <c r="G676" s="29">
        <v>1</v>
      </c>
      <c r="H676" s="88"/>
    </row>
    <row r="677" spans="1:8" s="82" customFormat="1" ht="20.100000000000001" customHeight="1">
      <c r="B677" s="34" t="s">
        <v>86</v>
      </c>
      <c r="C677" s="38" t="s">
        <v>84</v>
      </c>
      <c r="D677" s="43"/>
      <c r="E677" s="45" t="s">
        <v>85</v>
      </c>
      <c r="F677" s="29">
        <v>1</v>
      </c>
      <c r="G677" s="29">
        <v>1</v>
      </c>
      <c r="H677" s="88"/>
    </row>
    <row r="678" spans="1:8" s="82" customFormat="1" ht="20.100000000000001" customHeight="1">
      <c r="B678" s="34" t="s">
        <v>89</v>
      </c>
      <c r="C678" s="38" t="s">
        <v>87</v>
      </c>
      <c r="D678" s="36"/>
      <c r="E678" s="45" t="s">
        <v>88</v>
      </c>
      <c r="F678" s="29">
        <v>1</v>
      </c>
      <c r="G678" s="29">
        <v>1</v>
      </c>
      <c r="H678" s="88"/>
    </row>
    <row r="679" spans="1:8" s="82" customFormat="1" ht="20.100000000000001" customHeight="1">
      <c r="B679" s="34" t="s">
        <v>91</v>
      </c>
      <c r="C679" s="38" t="s">
        <v>90</v>
      </c>
      <c r="D679" s="36"/>
      <c r="E679" s="45" t="s">
        <v>88</v>
      </c>
      <c r="F679" s="29">
        <v>2</v>
      </c>
      <c r="G679" s="29">
        <v>2</v>
      </c>
      <c r="H679" s="88"/>
    </row>
    <row r="680" spans="1:8" s="82" customFormat="1" ht="20.100000000000001" customHeight="1">
      <c r="B680" s="34" t="s">
        <v>93</v>
      </c>
      <c r="C680" s="35" t="s">
        <v>92</v>
      </c>
      <c r="D680" s="36"/>
      <c r="E680" s="45" t="s">
        <v>88</v>
      </c>
      <c r="F680" s="29">
        <v>1</v>
      </c>
      <c r="G680" s="29">
        <v>1</v>
      </c>
      <c r="H680" s="88"/>
    </row>
    <row r="681" spans="1:8" s="82" customFormat="1" ht="20.100000000000001" customHeight="1">
      <c r="B681" s="34" t="s">
        <v>95</v>
      </c>
      <c r="C681" s="35" t="s">
        <v>94</v>
      </c>
      <c r="D681" s="36"/>
      <c r="E681" s="45" t="s">
        <v>88</v>
      </c>
      <c r="F681" s="29">
        <v>1</v>
      </c>
      <c r="G681" s="29">
        <v>1</v>
      </c>
      <c r="H681" s="88"/>
    </row>
    <row r="682" spans="1:8" s="82" customFormat="1" ht="20.100000000000001" customHeight="1">
      <c r="B682" s="34" t="s">
        <v>97</v>
      </c>
      <c r="C682" s="35" t="s">
        <v>96</v>
      </c>
      <c r="D682" s="36"/>
      <c r="E682" s="45" t="s">
        <v>88</v>
      </c>
      <c r="F682" s="29">
        <v>1</v>
      </c>
      <c r="G682" s="29">
        <v>1</v>
      </c>
      <c r="H682" s="88"/>
    </row>
    <row r="683" spans="1:8" s="82" customFormat="1" ht="20.100000000000001" customHeight="1">
      <c r="B683" s="34" t="s">
        <v>99</v>
      </c>
      <c r="C683" s="26" t="s">
        <v>98</v>
      </c>
      <c r="D683" s="36"/>
      <c r="E683" s="45" t="s">
        <v>10</v>
      </c>
      <c r="F683" s="30">
        <v>1</v>
      </c>
      <c r="G683" s="30">
        <v>1</v>
      </c>
      <c r="H683" s="88"/>
    </row>
    <row r="684" spans="1:8" s="82" customFormat="1" ht="20.100000000000001" customHeight="1">
      <c r="B684" s="34" t="s">
        <v>101</v>
      </c>
      <c r="C684" s="38" t="s">
        <v>100</v>
      </c>
      <c r="D684" s="43"/>
      <c r="E684" s="45" t="s">
        <v>88</v>
      </c>
      <c r="F684" s="29">
        <v>5</v>
      </c>
      <c r="G684" s="29">
        <v>5</v>
      </c>
      <c r="H684" s="88"/>
    </row>
    <row r="685" spans="1:8" s="82" customFormat="1" ht="20.100000000000001" customHeight="1">
      <c r="B685" s="34" t="s">
        <v>103</v>
      </c>
      <c r="C685" s="38" t="s">
        <v>102</v>
      </c>
      <c r="D685" s="43"/>
      <c r="E685" s="45" t="s">
        <v>10</v>
      </c>
      <c r="F685" s="29">
        <v>2</v>
      </c>
      <c r="G685" s="29">
        <v>2</v>
      </c>
      <c r="H685" s="88"/>
    </row>
    <row r="686" spans="1:8" s="84" customFormat="1" ht="20.100000000000001" customHeight="1">
      <c r="B686" s="34" t="s">
        <v>106</v>
      </c>
      <c r="C686" s="38" t="s">
        <v>104</v>
      </c>
      <c r="D686" s="43" t="s">
        <v>105</v>
      </c>
      <c r="E686" s="45" t="s">
        <v>47</v>
      </c>
      <c r="F686" s="29">
        <v>6.2</v>
      </c>
      <c r="G686" s="29">
        <v>6.2</v>
      </c>
      <c r="H686" s="88"/>
    </row>
    <row r="687" spans="1:8" s="82" customFormat="1" ht="20.100000000000001" customHeight="1">
      <c r="A687" s="82">
        <v>14</v>
      </c>
      <c r="B687" s="11" t="s">
        <v>174</v>
      </c>
      <c r="C687" s="12" t="s">
        <v>175</v>
      </c>
      <c r="D687" s="13" t="s">
        <v>112</v>
      </c>
      <c r="E687" s="14" t="s">
        <v>10</v>
      </c>
      <c r="F687" s="15">
        <v>1</v>
      </c>
      <c r="G687" s="16"/>
      <c r="H687" s="90"/>
    </row>
    <row r="688" spans="1:8" s="82" customFormat="1" ht="20.100000000000001" customHeight="1">
      <c r="B688" s="18" t="s">
        <v>11</v>
      </c>
      <c r="C688" s="19" t="s">
        <v>12</v>
      </c>
      <c r="D688" s="20"/>
      <c r="E688" s="21"/>
      <c r="F688" s="22"/>
      <c r="G688" s="23"/>
      <c r="H688" s="87"/>
    </row>
    <row r="689" spans="2:8" s="82" customFormat="1" ht="20.100000000000001" customHeight="1">
      <c r="B689" s="25" t="s">
        <v>13</v>
      </c>
      <c r="C689" s="26" t="s">
        <v>113</v>
      </c>
      <c r="D689" s="27" t="s">
        <v>176</v>
      </c>
      <c r="E689" s="28" t="s">
        <v>16</v>
      </c>
      <c r="F689" s="29">
        <v>0.66156659999999989</v>
      </c>
      <c r="G689" s="30">
        <v>0.66156659999999989</v>
      </c>
      <c r="H689" s="88"/>
    </row>
    <row r="690" spans="2:8" s="82" customFormat="1" ht="20.100000000000001" customHeight="1">
      <c r="B690" s="25" t="s">
        <v>17</v>
      </c>
      <c r="C690" s="26" t="s">
        <v>18</v>
      </c>
      <c r="D690" s="32" t="s">
        <v>19</v>
      </c>
      <c r="E690" s="33" t="s">
        <v>20</v>
      </c>
      <c r="F690" s="29">
        <v>0.64000000000000012</v>
      </c>
      <c r="G690" s="30">
        <v>0.64000000000000012</v>
      </c>
      <c r="H690" s="88"/>
    </row>
    <row r="691" spans="2:8" s="82" customFormat="1" ht="20.100000000000001" customHeight="1">
      <c r="B691" s="25" t="s">
        <v>21</v>
      </c>
      <c r="C691" s="26" t="s">
        <v>128</v>
      </c>
      <c r="D691" s="27" t="s">
        <v>151</v>
      </c>
      <c r="E691" s="28" t="s">
        <v>23</v>
      </c>
      <c r="F691" s="29">
        <v>10</v>
      </c>
      <c r="G691" s="30">
        <v>10</v>
      </c>
      <c r="H691" s="88"/>
    </row>
    <row r="692" spans="2:8" s="84" customFormat="1" ht="20.100000000000001" customHeight="1">
      <c r="B692" s="25" t="s">
        <v>24</v>
      </c>
      <c r="C692" s="26" t="s">
        <v>22</v>
      </c>
      <c r="D692" s="27"/>
      <c r="E692" s="28" t="s">
        <v>23</v>
      </c>
      <c r="F692" s="29">
        <v>0</v>
      </c>
      <c r="G692" s="30">
        <v>0</v>
      </c>
      <c r="H692" s="88"/>
    </row>
    <row r="693" spans="2:8" s="84" customFormat="1" ht="20.100000000000001" customHeight="1">
      <c r="B693" s="25" t="s">
        <v>26</v>
      </c>
      <c r="C693" s="26" t="s">
        <v>25</v>
      </c>
      <c r="D693" s="27"/>
      <c r="E693" s="28" t="s">
        <v>23</v>
      </c>
      <c r="F693" s="29">
        <v>10</v>
      </c>
      <c r="G693" s="30">
        <v>10</v>
      </c>
      <c r="H693" s="88"/>
    </row>
    <row r="694" spans="2:8" s="31" customFormat="1" ht="20.100000000000001" customHeight="1">
      <c r="B694" s="25" t="s">
        <v>152</v>
      </c>
      <c r="C694" s="26" t="s">
        <v>177</v>
      </c>
      <c r="D694" s="32"/>
      <c r="E694" s="33" t="s">
        <v>16</v>
      </c>
      <c r="F694" s="29">
        <v>0.58620659999999991</v>
      </c>
      <c r="G694" s="30">
        <v>0.58620659999999991</v>
      </c>
      <c r="H694" s="88"/>
    </row>
    <row r="695" spans="2:8" s="82" customFormat="1" ht="20.100000000000001" customHeight="1">
      <c r="B695" s="18" t="s">
        <v>28</v>
      </c>
      <c r="C695" s="19" t="s">
        <v>115</v>
      </c>
      <c r="D695" s="20"/>
      <c r="E695" s="21"/>
      <c r="F695" s="22"/>
      <c r="G695" s="23"/>
      <c r="H695" s="87"/>
    </row>
    <row r="696" spans="2:8" s="82" customFormat="1" ht="20.100000000000001" customHeight="1">
      <c r="B696" s="34" t="s">
        <v>30</v>
      </c>
      <c r="C696" s="35" t="s">
        <v>31</v>
      </c>
      <c r="D696" s="36"/>
      <c r="E696" s="28" t="s">
        <v>32</v>
      </c>
      <c r="F696" s="29">
        <v>0.57600000000000018</v>
      </c>
      <c r="G696" s="37">
        <v>0.57600000000000018</v>
      </c>
      <c r="H696" s="74"/>
    </row>
    <row r="697" spans="2:8" s="82" customFormat="1" ht="20.100000000000001" customHeight="1">
      <c r="B697" s="34" t="s">
        <v>33</v>
      </c>
      <c r="C697" s="35" t="s">
        <v>34</v>
      </c>
      <c r="D697" s="36"/>
      <c r="E697" s="28" t="s">
        <v>32</v>
      </c>
      <c r="F697" s="29">
        <v>0.43200000000000005</v>
      </c>
      <c r="G697" s="37">
        <v>0.43200000000000005</v>
      </c>
      <c r="H697" s="74"/>
    </row>
    <row r="698" spans="2:8" s="82" customFormat="1" ht="20.100000000000001" customHeight="1">
      <c r="B698" s="34" t="s">
        <v>35</v>
      </c>
      <c r="C698" s="38" t="s">
        <v>36</v>
      </c>
      <c r="D698" s="32" t="s">
        <v>37</v>
      </c>
      <c r="E698" s="28" t="s">
        <v>32</v>
      </c>
      <c r="F698" s="29">
        <v>9</v>
      </c>
      <c r="G698" s="37">
        <v>9</v>
      </c>
      <c r="H698" s="74"/>
    </row>
    <row r="699" spans="2:8" s="82" customFormat="1" ht="20.100000000000001" customHeight="1">
      <c r="B699" s="34" t="s">
        <v>38</v>
      </c>
      <c r="C699" s="38" t="s">
        <v>39</v>
      </c>
      <c r="D699" s="32"/>
      <c r="E699" s="28" t="s">
        <v>32</v>
      </c>
      <c r="F699" s="29">
        <v>0.64000000000000012</v>
      </c>
      <c r="G699" s="30">
        <v>0.64000000000000012</v>
      </c>
      <c r="H699" s="74"/>
    </row>
    <row r="700" spans="2:8" s="82" customFormat="1" ht="20.100000000000001" customHeight="1">
      <c r="B700" s="18" t="s">
        <v>40</v>
      </c>
      <c r="C700" s="19" t="s">
        <v>41</v>
      </c>
      <c r="D700" s="20"/>
      <c r="E700" s="21"/>
      <c r="F700" s="22"/>
      <c r="G700" s="23"/>
      <c r="H700" s="87"/>
    </row>
    <row r="701" spans="2:8" s="31" customFormat="1" ht="20.100000000000001" customHeight="1">
      <c r="B701" s="34" t="s">
        <v>42</v>
      </c>
      <c r="C701" s="35" t="s">
        <v>1301</v>
      </c>
      <c r="D701" s="36"/>
      <c r="E701" s="28" t="s">
        <v>1288</v>
      </c>
      <c r="F701" s="29">
        <v>1</v>
      </c>
      <c r="G701" s="37"/>
      <c r="H701" s="74"/>
    </row>
    <row r="702" spans="2:8" s="31" customFormat="1" ht="20.100000000000001" hidden="1" customHeight="1">
      <c r="B702" s="34"/>
      <c r="C702" s="39"/>
      <c r="D702" s="40"/>
      <c r="E702" s="41"/>
      <c r="F702" s="42"/>
      <c r="G702" s="42"/>
      <c r="H702" s="89"/>
    </row>
    <row r="703" spans="2:8" s="86" customFormat="1" ht="20.100000000000001" hidden="1" customHeight="1">
      <c r="B703" s="34"/>
      <c r="C703" s="35"/>
      <c r="D703" s="36"/>
      <c r="E703" s="41"/>
      <c r="F703" s="29"/>
      <c r="G703" s="29"/>
      <c r="H703" s="88"/>
    </row>
    <row r="704" spans="2:8" s="31" customFormat="1" ht="20.100000000000001" hidden="1" customHeight="1">
      <c r="B704" s="34"/>
      <c r="C704" s="35"/>
      <c r="D704" s="36"/>
      <c r="E704" s="28"/>
      <c r="F704" s="29"/>
      <c r="G704" s="29"/>
      <c r="H704" s="88"/>
    </row>
    <row r="705" spans="2:8" s="31" customFormat="1" ht="20.100000000000001" hidden="1" customHeight="1">
      <c r="B705" s="34"/>
      <c r="C705" s="35"/>
      <c r="D705" s="36"/>
      <c r="E705" s="28"/>
      <c r="F705" s="29"/>
      <c r="G705" s="29"/>
      <c r="H705" s="88"/>
    </row>
    <row r="706" spans="2:8" s="31" customFormat="1" ht="20.100000000000001" hidden="1" customHeight="1">
      <c r="B706" s="34"/>
      <c r="C706" s="35"/>
      <c r="D706" s="36"/>
      <c r="E706" s="28"/>
      <c r="F706" s="29"/>
      <c r="G706" s="29"/>
      <c r="H706" s="88"/>
    </row>
    <row r="707" spans="2:8" s="31" customFormat="1" ht="20.100000000000001" hidden="1" customHeight="1">
      <c r="B707" s="34"/>
      <c r="C707" s="35"/>
      <c r="D707" s="36"/>
      <c r="E707" s="28"/>
      <c r="F707" s="29"/>
      <c r="G707" s="29"/>
      <c r="H707" s="88"/>
    </row>
    <row r="708" spans="2:8" s="31" customFormat="1" ht="20.100000000000001" hidden="1" customHeight="1">
      <c r="B708" s="34"/>
      <c r="C708" s="35"/>
      <c r="D708" s="36"/>
      <c r="E708" s="28"/>
      <c r="F708" s="29"/>
      <c r="G708" s="29"/>
      <c r="H708" s="88"/>
    </row>
    <row r="709" spans="2:8" s="31" customFormat="1" ht="20.100000000000001" hidden="1" customHeight="1">
      <c r="B709" s="34"/>
      <c r="C709" s="35"/>
      <c r="D709" s="36"/>
      <c r="E709" s="28"/>
      <c r="F709" s="29"/>
      <c r="G709" s="29"/>
      <c r="H709" s="88"/>
    </row>
    <row r="710" spans="2:8" s="31" customFormat="1" ht="20.100000000000001" hidden="1" customHeight="1">
      <c r="B710" s="34"/>
      <c r="C710" s="35"/>
      <c r="D710" s="36"/>
      <c r="E710" s="28"/>
      <c r="F710" s="29"/>
      <c r="G710" s="29"/>
      <c r="H710" s="88"/>
    </row>
    <row r="711" spans="2:8" s="31" customFormat="1" ht="20.100000000000001" hidden="1" customHeight="1">
      <c r="B711" s="34"/>
      <c r="C711" s="35"/>
      <c r="D711" s="36"/>
      <c r="E711" s="28"/>
      <c r="F711" s="29"/>
      <c r="G711" s="29"/>
      <c r="H711" s="88"/>
    </row>
    <row r="712" spans="2:8" s="31" customFormat="1" ht="20.100000000000001" hidden="1" customHeight="1">
      <c r="B712" s="34"/>
      <c r="C712" s="35"/>
      <c r="D712" s="36"/>
      <c r="E712" s="28"/>
      <c r="F712" s="29"/>
      <c r="G712" s="37"/>
      <c r="H712" s="74"/>
    </row>
    <row r="713" spans="2:8" s="31" customFormat="1" ht="20.100000000000001" hidden="1" customHeight="1">
      <c r="B713" s="34"/>
      <c r="C713" s="35"/>
      <c r="D713" s="36"/>
      <c r="E713" s="28"/>
      <c r="F713" s="29"/>
      <c r="G713" s="37"/>
      <c r="H713" s="74"/>
    </row>
    <row r="714" spans="2:8" s="31" customFormat="1" ht="20.100000000000001" hidden="1" customHeight="1">
      <c r="B714" s="34"/>
      <c r="C714" s="35"/>
      <c r="D714" s="36"/>
      <c r="E714" s="28"/>
      <c r="F714" s="29"/>
      <c r="G714" s="37"/>
      <c r="H714" s="74"/>
    </row>
    <row r="715" spans="2:8" s="31" customFormat="1" ht="20.100000000000001" hidden="1" customHeight="1">
      <c r="B715" s="34"/>
      <c r="C715" s="35"/>
      <c r="D715" s="36"/>
      <c r="E715" s="28"/>
      <c r="F715" s="29"/>
      <c r="G715" s="37"/>
      <c r="H715" s="74"/>
    </row>
    <row r="716" spans="2:8" s="31" customFormat="1" ht="20.100000000000001" hidden="1" customHeight="1">
      <c r="B716" s="34"/>
      <c r="C716" s="35"/>
      <c r="D716" s="36"/>
      <c r="E716" s="28"/>
      <c r="F716" s="29"/>
      <c r="G716" s="37"/>
      <c r="H716" s="74"/>
    </row>
    <row r="717" spans="2:8" s="31" customFormat="1" ht="20.100000000000001" hidden="1" customHeight="1">
      <c r="B717" s="34"/>
      <c r="C717" s="35"/>
      <c r="D717" s="36"/>
      <c r="E717" s="28"/>
      <c r="F717" s="29"/>
      <c r="G717" s="29"/>
      <c r="H717" s="88"/>
    </row>
    <row r="718" spans="2:8" s="31" customFormat="1" ht="20.100000000000001" hidden="1" customHeight="1">
      <c r="B718" s="34"/>
      <c r="C718" s="38"/>
      <c r="D718" s="43"/>
      <c r="E718" s="44"/>
      <c r="F718" s="29"/>
      <c r="G718" s="29"/>
      <c r="H718" s="88"/>
    </row>
    <row r="719" spans="2:8" s="31" customFormat="1" ht="20.100000000000001" hidden="1" customHeight="1">
      <c r="B719" s="34"/>
      <c r="C719" s="38"/>
      <c r="D719" s="43"/>
      <c r="E719" s="44"/>
      <c r="F719" s="29"/>
      <c r="G719" s="29"/>
      <c r="H719" s="88"/>
    </row>
    <row r="720" spans="2:8" s="31" customFormat="1" ht="20.100000000000001" hidden="1" customHeight="1">
      <c r="B720" s="34"/>
      <c r="C720" s="38"/>
      <c r="D720" s="43"/>
      <c r="E720" s="44"/>
      <c r="F720" s="29"/>
      <c r="G720" s="29"/>
      <c r="H720" s="88"/>
    </row>
    <row r="721" spans="2:8" s="31" customFormat="1" ht="20.100000000000001" hidden="1" customHeight="1">
      <c r="B721" s="34"/>
      <c r="C721" s="38"/>
      <c r="D721" s="43"/>
      <c r="E721" s="45"/>
      <c r="F721" s="29"/>
      <c r="G721" s="29"/>
      <c r="H721" s="88"/>
    </row>
    <row r="722" spans="2:8" s="31" customFormat="1" ht="20.100000000000001" hidden="1" customHeight="1">
      <c r="B722" s="34"/>
      <c r="C722" s="38"/>
      <c r="D722" s="43"/>
      <c r="E722" s="45"/>
      <c r="F722" s="29"/>
      <c r="G722" s="29"/>
      <c r="H722" s="88"/>
    </row>
    <row r="723" spans="2:8" s="82" customFormat="1" ht="20.100000000000001" customHeight="1">
      <c r="B723" s="18" t="s">
        <v>66</v>
      </c>
      <c r="C723" s="19" t="s">
        <v>67</v>
      </c>
      <c r="D723" s="20"/>
      <c r="E723" s="21"/>
      <c r="F723" s="22"/>
      <c r="G723" s="23"/>
      <c r="H723" s="87"/>
    </row>
    <row r="724" spans="2:8" s="31" customFormat="1" ht="20.100000000000001" customHeight="1">
      <c r="B724" s="34" t="s">
        <v>68</v>
      </c>
      <c r="C724" s="38" t="s">
        <v>69</v>
      </c>
      <c r="D724" s="43" t="s">
        <v>70</v>
      </c>
      <c r="E724" s="45" t="s">
        <v>10</v>
      </c>
      <c r="F724" s="29">
        <v>1</v>
      </c>
      <c r="G724" s="29">
        <v>1</v>
      </c>
      <c r="H724" s="88"/>
    </row>
    <row r="725" spans="2:8" s="31" customFormat="1" ht="20.100000000000001" customHeight="1">
      <c r="B725" s="34" t="s">
        <v>71</v>
      </c>
      <c r="C725" s="38" t="s">
        <v>119</v>
      </c>
      <c r="D725" s="43" t="s">
        <v>120</v>
      </c>
      <c r="E725" s="45" t="s">
        <v>10</v>
      </c>
      <c r="F725" s="29">
        <v>0</v>
      </c>
      <c r="G725" s="29">
        <v>0</v>
      </c>
      <c r="H725" s="88"/>
    </row>
    <row r="726" spans="2:8" s="82" customFormat="1" ht="20.100000000000001" customHeight="1">
      <c r="B726" s="34" t="s">
        <v>164</v>
      </c>
      <c r="C726" s="38" t="s">
        <v>72</v>
      </c>
      <c r="D726" s="43"/>
      <c r="E726" s="45" t="s">
        <v>10</v>
      </c>
      <c r="F726" s="29">
        <v>1</v>
      </c>
      <c r="G726" s="29">
        <v>1</v>
      </c>
      <c r="H726" s="88"/>
    </row>
    <row r="727" spans="2:8" s="82" customFormat="1" ht="20.100000000000001" customHeight="1">
      <c r="B727" s="34" t="s">
        <v>75</v>
      </c>
      <c r="C727" s="38" t="s">
        <v>74</v>
      </c>
      <c r="D727" s="43"/>
      <c r="E727" s="45" t="s">
        <v>10</v>
      </c>
      <c r="F727" s="29">
        <v>1</v>
      </c>
      <c r="G727" s="29">
        <v>1</v>
      </c>
      <c r="H727" s="88"/>
    </row>
    <row r="728" spans="2:8" s="82" customFormat="1" ht="20.100000000000001" customHeight="1">
      <c r="B728" s="34" t="s">
        <v>77</v>
      </c>
      <c r="C728" s="38" t="s">
        <v>76</v>
      </c>
      <c r="D728" s="43"/>
      <c r="E728" s="45" t="s">
        <v>10</v>
      </c>
      <c r="F728" s="29">
        <v>1</v>
      </c>
      <c r="G728" s="29">
        <v>1</v>
      </c>
      <c r="H728" s="88"/>
    </row>
    <row r="729" spans="2:8" s="82" customFormat="1" ht="20.100000000000001" customHeight="1">
      <c r="B729" s="34" t="s">
        <v>80</v>
      </c>
      <c r="C729" s="38" t="s">
        <v>78</v>
      </c>
      <c r="D729" s="43" t="s">
        <v>79</v>
      </c>
      <c r="E729" s="45" t="s">
        <v>10</v>
      </c>
      <c r="F729" s="29">
        <v>1</v>
      </c>
      <c r="G729" s="29">
        <v>1</v>
      </c>
      <c r="H729" s="88"/>
    </row>
    <row r="730" spans="2:8" s="82" customFormat="1" ht="20.100000000000001" customHeight="1">
      <c r="B730" s="34" t="s">
        <v>83</v>
      </c>
      <c r="C730" s="38" t="s">
        <v>81</v>
      </c>
      <c r="D730" s="43" t="s">
        <v>82</v>
      </c>
      <c r="E730" s="45" t="s">
        <v>10</v>
      </c>
      <c r="F730" s="29">
        <v>0</v>
      </c>
      <c r="G730" s="29">
        <v>0</v>
      </c>
      <c r="H730" s="88"/>
    </row>
    <row r="731" spans="2:8" s="82" customFormat="1" ht="20.100000000000001" customHeight="1">
      <c r="B731" s="34" t="s">
        <v>86</v>
      </c>
      <c r="C731" s="38" t="s">
        <v>84</v>
      </c>
      <c r="D731" s="43"/>
      <c r="E731" s="45" t="s">
        <v>85</v>
      </c>
      <c r="F731" s="29">
        <v>1</v>
      </c>
      <c r="G731" s="29">
        <v>1</v>
      </c>
      <c r="H731" s="88"/>
    </row>
    <row r="732" spans="2:8" s="82" customFormat="1" ht="20.100000000000001" customHeight="1">
      <c r="B732" s="34" t="s">
        <v>89</v>
      </c>
      <c r="C732" s="38" t="s">
        <v>87</v>
      </c>
      <c r="D732" s="36"/>
      <c r="E732" s="45" t="s">
        <v>88</v>
      </c>
      <c r="F732" s="29">
        <v>1</v>
      </c>
      <c r="G732" s="29">
        <v>1</v>
      </c>
      <c r="H732" s="88"/>
    </row>
    <row r="733" spans="2:8" s="82" customFormat="1" ht="20.100000000000001" customHeight="1">
      <c r="B733" s="34" t="s">
        <v>91</v>
      </c>
      <c r="C733" s="38" t="s">
        <v>90</v>
      </c>
      <c r="D733" s="36"/>
      <c r="E733" s="45" t="s">
        <v>88</v>
      </c>
      <c r="F733" s="29">
        <v>1</v>
      </c>
      <c r="G733" s="29">
        <v>1</v>
      </c>
      <c r="H733" s="88"/>
    </row>
    <row r="734" spans="2:8" s="82" customFormat="1" ht="20.100000000000001" customHeight="1">
      <c r="B734" s="34" t="s">
        <v>93</v>
      </c>
      <c r="C734" s="35" t="s">
        <v>92</v>
      </c>
      <c r="D734" s="36"/>
      <c r="E734" s="45" t="s">
        <v>88</v>
      </c>
      <c r="F734" s="29">
        <v>1</v>
      </c>
      <c r="G734" s="29">
        <v>1</v>
      </c>
      <c r="H734" s="88"/>
    </row>
    <row r="735" spans="2:8" s="82" customFormat="1" ht="20.100000000000001" customHeight="1">
      <c r="B735" s="34" t="s">
        <v>95</v>
      </c>
      <c r="C735" s="35" t="s">
        <v>94</v>
      </c>
      <c r="D735" s="36"/>
      <c r="E735" s="45" t="s">
        <v>88</v>
      </c>
      <c r="F735" s="29">
        <v>1</v>
      </c>
      <c r="G735" s="29">
        <v>1</v>
      </c>
      <c r="H735" s="88"/>
    </row>
    <row r="736" spans="2:8" s="82" customFormat="1" ht="20.100000000000001" customHeight="1">
      <c r="B736" s="34" t="s">
        <v>97</v>
      </c>
      <c r="C736" s="35" t="s">
        <v>96</v>
      </c>
      <c r="D736" s="36"/>
      <c r="E736" s="45" t="s">
        <v>88</v>
      </c>
      <c r="F736" s="29">
        <v>1</v>
      </c>
      <c r="G736" s="29">
        <v>1</v>
      </c>
      <c r="H736" s="88"/>
    </row>
    <row r="737" spans="1:8" s="82" customFormat="1" ht="20.100000000000001" customHeight="1">
      <c r="B737" s="34" t="s">
        <v>99</v>
      </c>
      <c r="C737" s="26" t="s">
        <v>98</v>
      </c>
      <c r="D737" s="36"/>
      <c r="E737" s="45" t="s">
        <v>10</v>
      </c>
      <c r="F737" s="30">
        <v>1</v>
      </c>
      <c r="G737" s="30">
        <v>1</v>
      </c>
      <c r="H737" s="88"/>
    </row>
    <row r="738" spans="1:8" s="82" customFormat="1" ht="20.100000000000001" customHeight="1">
      <c r="B738" s="34" t="s">
        <v>101</v>
      </c>
      <c r="C738" s="38" t="s">
        <v>100</v>
      </c>
      <c r="D738" s="43"/>
      <c r="E738" s="45" t="s">
        <v>88</v>
      </c>
      <c r="F738" s="29">
        <v>3</v>
      </c>
      <c r="G738" s="29">
        <v>3</v>
      </c>
      <c r="H738" s="88"/>
    </row>
    <row r="739" spans="1:8" s="82" customFormat="1" ht="20.100000000000001" customHeight="1">
      <c r="B739" s="34" t="s">
        <v>103</v>
      </c>
      <c r="C739" s="38" t="s">
        <v>102</v>
      </c>
      <c r="D739" s="43"/>
      <c r="E739" s="45" t="s">
        <v>10</v>
      </c>
      <c r="F739" s="29">
        <v>1</v>
      </c>
      <c r="G739" s="29">
        <v>1</v>
      </c>
      <c r="H739" s="88"/>
    </row>
    <row r="740" spans="1:8" s="84" customFormat="1" ht="20.100000000000001" customHeight="1">
      <c r="B740" s="34" t="s">
        <v>106</v>
      </c>
      <c r="C740" s="38" t="s">
        <v>104</v>
      </c>
      <c r="D740" s="43" t="s">
        <v>105</v>
      </c>
      <c r="E740" s="45" t="s">
        <v>47</v>
      </c>
      <c r="F740" s="29">
        <v>4</v>
      </c>
      <c r="G740" s="29">
        <v>4</v>
      </c>
      <c r="H740" s="88"/>
    </row>
    <row r="741" spans="1:8" s="82" customFormat="1" ht="20.100000000000001" customHeight="1">
      <c r="A741" s="82">
        <v>15</v>
      </c>
      <c r="B741" s="11" t="s">
        <v>178</v>
      </c>
      <c r="C741" s="12" t="s">
        <v>179</v>
      </c>
      <c r="D741" s="13" t="s">
        <v>112</v>
      </c>
      <c r="E741" s="14" t="s">
        <v>10</v>
      </c>
      <c r="F741" s="15">
        <v>1</v>
      </c>
      <c r="G741" s="16"/>
      <c r="H741" s="90"/>
    </row>
    <row r="742" spans="1:8" s="82" customFormat="1" ht="20.100000000000001" customHeight="1">
      <c r="B742" s="18" t="s">
        <v>11</v>
      </c>
      <c r="C742" s="19" t="s">
        <v>12</v>
      </c>
      <c r="D742" s="20"/>
      <c r="E742" s="21"/>
      <c r="F742" s="22"/>
      <c r="G742" s="23"/>
      <c r="H742" s="87"/>
    </row>
    <row r="743" spans="1:8" s="82" customFormat="1" ht="20.100000000000001" customHeight="1">
      <c r="B743" s="25" t="s">
        <v>13</v>
      </c>
      <c r="C743" s="26" t="s">
        <v>113</v>
      </c>
      <c r="D743" s="27" t="s">
        <v>176</v>
      </c>
      <c r="E743" s="28" t="s">
        <v>16</v>
      </c>
      <c r="F743" s="29">
        <v>0.66156659999999989</v>
      </c>
      <c r="G743" s="30">
        <v>0.66156659999999989</v>
      </c>
      <c r="H743" s="88"/>
    </row>
    <row r="744" spans="1:8" s="82" customFormat="1" ht="20.100000000000001" customHeight="1">
      <c r="B744" s="25" t="s">
        <v>17</v>
      </c>
      <c r="C744" s="26" t="s">
        <v>18</v>
      </c>
      <c r="D744" s="32" t="s">
        <v>19</v>
      </c>
      <c r="E744" s="33" t="s">
        <v>20</v>
      </c>
      <c r="F744" s="29">
        <v>0.64000000000000012</v>
      </c>
      <c r="G744" s="30">
        <v>0.64000000000000012</v>
      </c>
      <c r="H744" s="88"/>
    </row>
    <row r="745" spans="1:8" s="82" customFormat="1" ht="20.100000000000001" customHeight="1">
      <c r="B745" s="25" t="s">
        <v>21</v>
      </c>
      <c r="C745" s="26" t="s">
        <v>128</v>
      </c>
      <c r="D745" s="27" t="s">
        <v>151</v>
      </c>
      <c r="E745" s="28" t="s">
        <v>23</v>
      </c>
      <c r="F745" s="29">
        <v>10</v>
      </c>
      <c r="G745" s="30">
        <v>10</v>
      </c>
      <c r="H745" s="88"/>
    </row>
    <row r="746" spans="1:8" s="84" customFormat="1" ht="20.100000000000001" customHeight="1">
      <c r="B746" s="25" t="s">
        <v>24</v>
      </c>
      <c r="C746" s="26" t="s">
        <v>22</v>
      </c>
      <c r="D746" s="27"/>
      <c r="E746" s="28" t="s">
        <v>23</v>
      </c>
      <c r="F746" s="29">
        <v>0</v>
      </c>
      <c r="G746" s="30">
        <v>0</v>
      </c>
      <c r="H746" s="88"/>
    </row>
    <row r="747" spans="1:8" s="84" customFormat="1" ht="20.100000000000001" customHeight="1">
      <c r="B747" s="25" t="s">
        <v>26</v>
      </c>
      <c r="C747" s="26" t="s">
        <v>25</v>
      </c>
      <c r="D747" s="27"/>
      <c r="E747" s="28" t="s">
        <v>23</v>
      </c>
      <c r="F747" s="29">
        <v>10</v>
      </c>
      <c r="G747" s="30">
        <v>10</v>
      </c>
      <c r="H747" s="88"/>
    </row>
    <row r="748" spans="1:8" s="31" customFormat="1" ht="20.100000000000001" customHeight="1">
      <c r="B748" s="25" t="s">
        <v>152</v>
      </c>
      <c r="C748" s="26" t="s">
        <v>177</v>
      </c>
      <c r="D748" s="32"/>
      <c r="E748" s="33" t="s">
        <v>16</v>
      </c>
      <c r="F748" s="29">
        <v>0.58620659999999991</v>
      </c>
      <c r="G748" s="30">
        <v>0.58620659999999991</v>
      </c>
      <c r="H748" s="88"/>
    </row>
    <row r="749" spans="1:8" s="82" customFormat="1" ht="20.100000000000001" customHeight="1">
      <c r="B749" s="18" t="s">
        <v>28</v>
      </c>
      <c r="C749" s="19" t="s">
        <v>115</v>
      </c>
      <c r="D749" s="20"/>
      <c r="E749" s="21"/>
      <c r="F749" s="22"/>
      <c r="G749" s="23"/>
      <c r="H749" s="87"/>
    </row>
    <row r="750" spans="1:8" s="82" customFormat="1" ht="20.100000000000001" customHeight="1">
      <c r="B750" s="34" t="s">
        <v>30</v>
      </c>
      <c r="C750" s="35" t="s">
        <v>31</v>
      </c>
      <c r="D750" s="36"/>
      <c r="E750" s="28" t="s">
        <v>32</v>
      </c>
      <c r="F750" s="29">
        <v>0.57600000000000018</v>
      </c>
      <c r="G750" s="37">
        <v>0.57600000000000018</v>
      </c>
      <c r="H750" s="74"/>
    </row>
    <row r="751" spans="1:8" s="82" customFormat="1" ht="20.100000000000001" customHeight="1">
      <c r="B751" s="34" t="s">
        <v>33</v>
      </c>
      <c r="C751" s="35" t="s">
        <v>34</v>
      </c>
      <c r="D751" s="36"/>
      <c r="E751" s="28" t="s">
        <v>32</v>
      </c>
      <c r="F751" s="29">
        <v>0.43200000000000005</v>
      </c>
      <c r="G751" s="37">
        <v>0.43200000000000005</v>
      </c>
      <c r="H751" s="74"/>
    </row>
    <row r="752" spans="1:8" s="82" customFormat="1" ht="20.100000000000001" customHeight="1">
      <c r="B752" s="34" t="s">
        <v>35</v>
      </c>
      <c r="C752" s="38" t="s">
        <v>36</v>
      </c>
      <c r="D752" s="32" t="s">
        <v>37</v>
      </c>
      <c r="E752" s="28" t="s">
        <v>32</v>
      </c>
      <c r="F752" s="29">
        <v>9</v>
      </c>
      <c r="G752" s="37">
        <v>9</v>
      </c>
      <c r="H752" s="74"/>
    </row>
    <row r="753" spans="2:8" s="82" customFormat="1" ht="20.100000000000001" customHeight="1">
      <c r="B753" s="34" t="s">
        <v>38</v>
      </c>
      <c r="C753" s="38" t="s">
        <v>39</v>
      </c>
      <c r="D753" s="32"/>
      <c r="E753" s="28" t="s">
        <v>32</v>
      </c>
      <c r="F753" s="29">
        <v>0.64000000000000012</v>
      </c>
      <c r="G753" s="30">
        <v>0.64000000000000012</v>
      </c>
      <c r="H753" s="74"/>
    </row>
    <row r="754" spans="2:8" s="82" customFormat="1" ht="20.100000000000001" customHeight="1">
      <c r="B754" s="18" t="s">
        <v>40</v>
      </c>
      <c r="C754" s="19" t="s">
        <v>41</v>
      </c>
      <c r="D754" s="20"/>
      <c r="E754" s="21"/>
      <c r="F754" s="22"/>
      <c r="G754" s="23"/>
      <c r="H754" s="87"/>
    </row>
    <row r="755" spans="2:8" s="31" customFormat="1" ht="20.100000000000001" customHeight="1">
      <c r="B755" s="34" t="s">
        <v>42</v>
      </c>
      <c r="C755" s="35" t="s">
        <v>1302</v>
      </c>
      <c r="D755" s="36"/>
      <c r="E755" s="28" t="s">
        <v>1288</v>
      </c>
      <c r="F755" s="29">
        <v>1</v>
      </c>
      <c r="G755" s="37"/>
      <c r="H755" s="74"/>
    </row>
    <row r="756" spans="2:8" s="31" customFormat="1" ht="20.100000000000001" hidden="1" customHeight="1">
      <c r="B756" s="34"/>
      <c r="C756" s="39"/>
      <c r="D756" s="40"/>
      <c r="E756" s="41"/>
      <c r="F756" s="42"/>
      <c r="G756" s="42"/>
      <c r="H756" s="89"/>
    </row>
    <row r="757" spans="2:8" s="86" customFormat="1" ht="20.100000000000001" hidden="1" customHeight="1">
      <c r="B757" s="34"/>
      <c r="C757" s="35"/>
      <c r="D757" s="36"/>
      <c r="E757" s="41"/>
      <c r="F757" s="29"/>
      <c r="G757" s="29"/>
      <c r="H757" s="88"/>
    </row>
    <row r="758" spans="2:8" s="31" customFormat="1" ht="20.100000000000001" hidden="1" customHeight="1">
      <c r="B758" s="34"/>
      <c r="C758" s="35"/>
      <c r="D758" s="36"/>
      <c r="E758" s="28"/>
      <c r="F758" s="29"/>
      <c r="G758" s="29"/>
      <c r="H758" s="88"/>
    </row>
    <row r="759" spans="2:8" s="31" customFormat="1" ht="20.100000000000001" hidden="1" customHeight="1">
      <c r="B759" s="34"/>
      <c r="C759" s="35"/>
      <c r="D759" s="36"/>
      <c r="E759" s="28"/>
      <c r="F759" s="29"/>
      <c r="G759" s="29"/>
      <c r="H759" s="88"/>
    </row>
    <row r="760" spans="2:8" s="31" customFormat="1" ht="20.100000000000001" hidden="1" customHeight="1">
      <c r="B760" s="34"/>
      <c r="C760" s="35"/>
      <c r="D760" s="36"/>
      <c r="E760" s="28"/>
      <c r="F760" s="29"/>
      <c r="G760" s="29"/>
      <c r="H760" s="88"/>
    </row>
    <row r="761" spans="2:8" s="31" customFormat="1" ht="20.100000000000001" hidden="1" customHeight="1">
      <c r="B761" s="34"/>
      <c r="C761" s="35"/>
      <c r="D761" s="36"/>
      <c r="E761" s="28"/>
      <c r="F761" s="29"/>
      <c r="G761" s="29"/>
      <c r="H761" s="88"/>
    </row>
    <row r="762" spans="2:8" s="31" customFormat="1" ht="20.100000000000001" hidden="1" customHeight="1">
      <c r="B762" s="34"/>
      <c r="C762" s="35"/>
      <c r="D762" s="36"/>
      <c r="E762" s="28"/>
      <c r="F762" s="29"/>
      <c r="G762" s="29"/>
      <c r="H762" s="88"/>
    </row>
    <row r="763" spans="2:8" s="31" customFormat="1" ht="20.100000000000001" hidden="1" customHeight="1">
      <c r="B763" s="34"/>
      <c r="C763" s="35"/>
      <c r="D763" s="36"/>
      <c r="E763" s="28"/>
      <c r="F763" s="29"/>
      <c r="G763" s="29"/>
      <c r="H763" s="88"/>
    </row>
    <row r="764" spans="2:8" s="31" customFormat="1" ht="20.100000000000001" hidden="1" customHeight="1">
      <c r="B764" s="34"/>
      <c r="C764" s="35"/>
      <c r="D764" s="36"/>
      <c r="E764" s="28"/>
      <c r="F764" s="29"/>
      <c r="G764" s="29"/>
      <c r="H764" s="88"/>
    </row>
    <row r="765" spans="2:8" s="31" customFormat="1" ht="20.100000000000001" hidden="1" customHeight="1">
      <c r="B765" s="34"/>
      <c r="C765" s="35"/>
      <c r="D765" s="36"/>
      <c r="E765" s="28"/>
      <c r="F765" s="29"/>
      <c r="G765" s="29"/>
      <c r="H765" s="88"/>
    </row>
    <row r="766" spans="2:8" s="31" customFormat="1" ht="20.100000000000001" hidden="1" customHeight="1">
      <c r="B766" s="34"/>
      <c r="C766" s="35"/>
      <c r="D766" s="36"/>
      <c r="E766" s="28"/>
      <c r="F766" s="29"/>
      <c r="G766" s="37"/>
      <c r="H766" s="74"/>
    </row>
    <row r="767" spans="2:8" s="31" customFormat="1" ht="20.100000000000001" hidden="1" customHeight="1">
      <c r="B767" s="34"/>
      <c r="C767" s="35"/>
      <c r="D767" s="36"/>
      <c r="E767" s="28"/>
      <c r="F767" s="29"/>
      <c r="G767" s="37"/>
      <c r="H767" s="74"/>
    </row>
    <row r="768" spans="2:8" s="31" customFormat="1" ht="20.100000000000001" hidden="1" customHeight="1">
      <c r="B768" s="34"/>
      <c r="C768" s="35"/>
      <c r="D768" s="36"/>
      <c r="E768" s="28"/>
      <c r="F768" s="29"/>
      <c r="G768" s="37"/>
      <c r="H768" s="74"/>
    </row>
    <row r="769" spans="2:8" s="31" customFormat="1" ht="20.100000000000001" hidden="1" customHeight="1">
      <c r="B769" s="34"/>
      <c r="C769" s="35"/>
      <c r="D769" s="36"/>
      <c r="E769" s="28"/>
      <c r="F769" s="29"/>
      <c r="G769" s="37"/>
      <c r="H769" s="74"/>
    </row>
    <row r="770" spans="2:8" s="31" customFormat="1" ht="20.100000000000001" hidden="1" customHeight="1">
      <c r="B770" s="34"/>
      <c r="C770" s="35"/>
      <c r="D770" s="36"/>
      <c r="E770" s="28"/>
      <c r="F770" s="29"/>
      <c r="G770" s="37"/>
      <c r="H770" s="74"/>
    </row>
    <row r="771" spans="2:8" s="31" customFormat="1" ht="20.100000000000001" hidden="1" customHeight="1">
      <c r="B771" s="34"/>
      <c r="C771" s="35"/>
      <c r="D771" s="36"/>
      <c r="E771" s="28"/>
      <c r="F771" s="29"/>
      <c r="G771" s="29"/>
      <c r="H771" s="88"/>
    </row>
    <row r="772" spans="2:8" s="31" customFormat="1" ht="20.100000000000001" hidden="1" customHeight="1">
      <c r="B772" s="34"/>
      <c r="C772" s="38"/>
      <c r="D772" s="43"/>
      <c r="E772" s="44"/>
      <c r="F772" s="29"/>
      <c r="G772" s="29"/>
      <c r="H772" s="88"/>
    </row>
    <row r="773" spans="2:8" s="31" customFormat="1" ht="20.100000000000001" hidden="1" customHeight="1">
      <c r="B773" s="34"/>
      <c r="C773" s="38"/>
      <c r="D773" s="43"/>
      <c r="E773" s="44"/>
      <c r="F773" s="29"/>
      <c r="G773" s="29"/>
      <c r="H773" s="88"/>
    </row>
    <row r="774" spans="2:8" s="31" customFormat="1" ht="20.100000000000001" hidden="1" customHeight="1">
      <c r="B774" s="34"/>
      <c r="C774" s="38"/>
      <c r="D774" s="43"/>
      <c r="E774" s="44"/>
      <c r="F774" s="29"/>
      <c r="G774" s="29"/>
      <c r="H774" s="88"/>
    </row>
    <row r="775" spans="2:8" s="31" customFormat="1" ht="20.100000000000001" hidden="1" customHeight="1">
      <c r="B775" s="34"/>
      <c r="C775" s="38"/>
      <c r="D775" s="43"/>
      <c r="E775" s="45"/>
      <c r="F775" s="29"/>
      <c r="G775" s="29"/>
      <c r="H775" s="88"/>
    </row>
    <row r="776" spans="2:8" s="31" customFormat="1" ht="20.100000000000001" hidden="1" customHeight="1">
      <c r="B776" s="34"/>
      <c r="C776" s="38"/>
      <c r="D776" s="43"/>
      <c r="E776" s="45"/>
      <c r="F776" s="29"/>
      <c r="G776" s="29"/>
      <c r="H776" s="88"/>
    </row>
    <row r="777" spans="2:8" s="82" customFormat="1" ht="20.100000000000001" customHeight="1">
      <c r="B777" s="18" t="s">
        <v>66</v>
      </c>
      <c r="C777" s="19" t="s">
        <v>67</v>
      </c>
      <c r="D777" s="20"/>
      <c r="E777" s="21"/>
      <c r="F777" s="22"/>
      <c r="G777" s="23"/>
      <c r="H777" s="87"/>
    </row>
    <row r="778" spans="2:8" s="31" customFormat="1" ht="20.100000000000001" customHeight="1">
      <c r="B778" s="34" t="s">
        <v>68</v>
      </c>
      <c r="C778" s="38" t="s">
        <v>69</v>
      </c>
      <c r="D778" s="43" t="s">
        <v>70</v>
      </c>
      <c r="E778" s="45" t="s">
        <v>10</v>
      </c>
      <c r="F778" s="29">
        <v>1</v>
      </c>
      <c r="G778" s="29">
        <v>1</v>
      </c>
      <c r="H778" s="88"/>
    </row>
    <row r="779" spans="2:8" s="31" customFormat="1" ht="20.100000000000001" customHeight="1">
      <c r="B779" s="34" t="s">
        <v>71</v>
      </c>
      <c r="C779" s="38" t="s">
        <v>119</v>
      </c>
      <c r="D779" s="43" t="s">
        <v>120</v>
      </c>
      <c r="E779" s="45" t="s">
        <v>10</v>
      </c>
      <c r="F779" s="29">
        <v>0</v>
      </c>
      <c r="G779" s="29">
        <v>0</v>
      </c>
      <c r="H779" s="88"/>
    </row>
    <row r="780" spans="2:8" s="82" customFormat="1" ht="20.100000000000001" customHeight="1">
      <c r="B780" s="34" t="s">
        <v>164</v>
      </c>
      <c r="C780" s="38" t="s">
        <v>72</v>
      </c>
      <c r="D780" s="43"/>
      <c r="E780" s="45" t="s">
        <v>10</v>
      </c>
      <c r="F780" s="29">
        <v>1</v>
      </c>
      <c r="G780" s="29">
        <v>1</v>
      </c>
      <c r="H780" s="88"/>
    </row>
    <row r="781" spans="2:8" s="82" customFormat="1" ht="20.100000000000001" customHeight="1">
      <c r="B781" s="34" t="s">
        <v>75</v>
      </c>
      <c r="C781" s="38" t="s">
        <v>74</v>
      </c>
      <c r="D781" s="43"/>
      <c r="E781" s="45" t="s">
        <v>10</v>
      </c>
      <c r="F781" s="29">
        <v>1</v>
      </c>
      <c r="G781" s="29">
        <v>1</v>
      </c>
      <c r="H781" s="88"/>
    </row>
    <row r="782" spans="2:8" s="82" customFormat="1" ht="20.100000000000001" customHeight="1">
      <c r="B782" s="34" t="s">
        <v>77</v>
      </c>
      <c r="C782" s="38" t="s">
        <v>76</v>
      </c>
      <c r="D782" s="43"/>
      <c r="E782" s="45" t="s">
        <v>10</v>
      </c>
      <c r="F782" s="29">
        <v>1</v>
      </c>
      <c r="G782" s="29">
        <v>1</v>
      </c>
      <c r="H782" s="88"/>
    </row>
    <row r="783" spans="2:8" s="82" customFormat="1" ht="20.100000000000001" customHeight="1">
      <c r="B783" s="34" t="s">
        <v>80</v>
      </c>
      <c r="C783" s="38" t="s">
        <v>78</v>
      </c>
      <c r="D783" s="43" t="s">
        <v>79</v>
      </c>
      <c r="E783" s="45" t="s">
        <v>10</v>
      </c>
      <c r="F783" s="29">
        <v>1</v>
      </c>
      <c r="G783" s="29">
        <v>1</v>
      </c>
      <c r="H783" s="88"/>
    </row>
    <row r="784" spans="2:8" s="82" customFormat="1" ht="20.100000000000001" customHeight="1">
      <c r="B784" s="34" t="s">
        <v>83</v>
      </c>
      <c r="C784" s="38" t="s">
        <v>81</v>
      </c>
      <c r="D784" s="43" t="s">
        <v>82</v>
      </c>
      <c r="E784" s="45" t="s">
        <v>10</v>
      </c>
      <c r="F784" s="29">
        <v>0</v>
      </c>
      <c r="G784" s="29">
        <v>0</v>
      </c>
      <c r="H784" s="88"/>
    </row>
    <row r="785" spans="2:8" s="82" customFormat="1" ht="20.100000000000001" customHeight="1">
      <c r="B785" s="34" t="s">
        <v>86</v>
      </c>
      <c r="C785" s="38" t="s">
        <v>84</v>
      </c>
      <c r="D785" s="43"/>
      <c r="E785" s="45" t="s">
        <v>85</v>
      </c>
      <c r="F785" s="29">
        <v>1</v>
      </c>
      <c r="G785" s="29">
        <v>1</v>
      </c>
      <c r="H785" s="88"/>
    </row>
    <row r="786" spans="2:8" s="82" customFormat="1" ht="20.100000000000001" customHeight="1">
      <c r="B786" s="34" t="s">
        <v>89</v>
      </c>
      <c r="C786" s="38" t="s">
        <v>87</v>
      </c>
      <c r="D786" s="36"/>
      <c r="E786" s="45" t="s">
        <v>88</v>
      </c>
      <c r="F786" s="29">
        <v>1</v>
      </c>
      <c r="G786" s="29">
        <v>1</v>
      </c>
      <c r="H786" s="88"/>
    </row>
    <row r="787" spans="2:8" s="82" customFormat="1" ht="20.100000000000001" customHeight="1">
      <c r="B787" s="34" t="s">
        <v>91</v>
      </c>
      <c r="C787" s="38" t="s">
        <v>90</v>
      </c>
      <c r="D787" s="36"/>
      <c r="E787" s="45" t="s">
        <v>88</v>
      </c>
      <c r="F787" s="29">
        <v>1</v>
      </c>
      <c r="G787" s="29">
        <v>1</v>
      </c>
      <c r="H787" s="88"/>
    </row>
    <row r="788" spans="2:8" s="82" customFormat="1" ht="20.100000000000001" customHeight="1">
      <c r="B788" s="34" t="s">
        <v>93</v>
      </c>
      <c r="C788" s="35" t="s">
        <v>92</v>
      </c>
      <c r="D788" s="36"/>
      <c r="E788" s="45" t="s">
        <v>88</v>
      </c>
      <c r="F788" s="29">
        <v>1</v>
      </c>
      <c r="G788" s="29">
        <v>1</v>
      </c>
      <c r="H788" s="88"/>
    </row>
    <row r="789" spans="2:8" s="82" customFormat="1" ht="20.100000000000001" customHeight="1">
      <c r="B789" s="34" t="s">
        <v>95</v>
      </c>
      <c r="C789" s="35" t="s">
        <v>94</v>
      </c>
      <c r="D789" s="36"/>
      <c r="E789" s="45" t="s">
        <v>88</v>
      </c>
      <c r="F789" s="29">
        <v>1</v>
      </c>
      <c r="G789" s="29">
        <v>1</v>
      </c>
      <c r="H789" s="88"/>
    </row>
    <row r="790" spans="2:8" s="82" customFormat="1" ht="20.100000000000001" customHeight="1">
      <c r="B790" s="34" t="s">
        <v>97</v>
      </c>
      <c r="C790" s="35" t="s">
        <v>96</v>
      </c>
      <c r="D790" s="36"/>
      <c r="E790" s="45" t="s">
        <v>88</v>
      </c>
      <c r="F790" s="29">
        <v>1</v>
      </c>
      <c r="G790" s="29">
        <v>1</v>
      </c>
      <c r="H790" s="88"/>
    </row>
    <row r="791" spans="2:8" s="82" customFormat="1" ht="20.100000000000001" customHeight="1">
      <c r="B791" s="34" t="s">
        <v>99</v>
      </c>
      <c r="C791" s="26" t="s">
        <v>98</v>
      </c>
      <c r="D791" s="36"/>
      <c r="E791" s="45" t="s">
        <v>10</v>
      </c>
      <c r="F791" s="30">
        <v>1</v>
      </c>
      <c r="G791" s="30">
        <v>1</v>
      </c>
      <c r="H791" s="88"/>
    </row>
    <row r="792" spans="2:8" s="82" customFormat="1" ht="20.100000000000001" customHeight="1">
      <c r="B792" s="34" t="s">
        <v>101</v>
      </c>
      <c r="C792" s="38" t="s">
        <v>100</v>
      </c>
      <c r="D792" s="43"/>
      <c r="E792" s="45" t="s">
        <v>88</v>
      </c>
      <c r="F792" s="29">
        <v>3</v>
      </c>
      <c r="G792" s="29">
        <v>3</v>
      </c>
      <c r="H792" s="88"/>
    </row>
    <row r="793" spans="2:8" s="82" customFormat="1" ht="20.100000000000001" customHeight="1">
      <c r="B793" s="34" t="s">
        <v>103</v>
      </c>
      <c r="C793" s="38" t="s">
        <v>102</v>
      </c>
      <c r="D793" s="43"/>
      <c r="E793" s="45" t="s">
        <v>10</v>
      </c>
      <c r="F793" s="29">
        <v>1</v>
      </c>
      <c r="G793" s="29">
        <v>1</v>
      </c>
      <c r="H793" s="88"/>
    </row>
    <row r="794" spans="2:8" s="46" customFormat="1" ht="20.100000000000001" customHeight="1">
      <c r="B794" s="96" t="s">
        <v>106</v>
      </c>
      <c r="C794" s="97" t="s">
        <v>104</v>
      </c>
      <c r="D794" s="98" t="s">
        <v>105</v>
      </c>
      <c r="E794" s="99" t="s">
        <v>47</v>
      </c>
      <c r="F794" s="100">
        <v>4</v>
      </c>
      <c r="G794" s="100">
        <v>4</v>
      </c>
      <c r="H794" s="101"/>
    </row>
  </sheetData>
  <mergeCells count="1">
    <mergeCell ref="B1:H1"/>
  </mergeCells>
  <phoneticPr fontId="4" type="noConversion"/>
  <pageMargins left="0.7" right="0.7" top="0.75" bottom="0.75" header="0.3" footer="0.3"/>
  <pageSetup paperSize="8" scale="99" orientation="landscape" r:id="rId1"/>
  <rowBreaks count="14" manualBreakCount="14">
    <brk id="56" min="1" max="12" man="1"/>
    <brk id="110" min="1" max="12" man="1"/>
    <brk id="162" min="1" max="12" man="1"/>
    <brk id="215" min="1" max="12" man="1"/>
    <brk id="270" min="1" max="12" man="1"/>
    <brk id="320" min="1" max="12" man="1"/>
    <brk id="370" min="1" max="12" man="1"/>
    <brk id="421" min="1" max="12" man="1"/>
    <brk id="474" min="1" max="12" man="1"/>
    <brk id="528" min="1" max="12" man="1"/>
    <brk id="583" min="1" max="12" man="1"/>
    <brk id="632" min="1" max="12" man="1"/>
    <brk id="686" min="1" max="12" man="1"/>
    <brk id="740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31"/>
  <sheetViews>
    <sheetView view="pageBreakPreview" zoomScaleNormal="100" zoomScaleSheetLayoutView="100" workbookViewId="0">
      <selection activeCell="J19" sqref="J19"/>
    </sheetView>
  </sheetViews>
  <sheetFormatPr defaultColWidth="8.25" defaultRowHeight="12"/>
  <cols>
    <col min="1" max="1" width="4.75" style="123" customWidth="1"/>
    <col min="2" max="2" width="30.75" style="123" customWidth="1"/>
    <col min="3" max="3" width="28" style="123" customWidth="1"/>
    <col min="4" max="4" width="5" style="148" bestFit="1" customWidth="1"/>
    <col min="5" max="5" width="7.75" style="148" customWidth="1"/>
    <col min="6" max="16384" width="8.25" style="123"/>
  </cols>
  <sheetData>
    <row r="1" spans="1:5" s="116" customFormat="1" ht="30" customHeight="1">
      <c r="B1" s="206" t="s">
        <v>1321</v>
      </c>
      <c r="C1" s="206"/>
      <c r="D1" s="206"/>
      <c r="E1" s="206"/>
    </row>
    <row r="2" spans="1:5" s="117" customFormat="1" ht="20.100000000000001" customHeight="1">
      <c r="B2" s="207" t="s">
        <v>284</v>
      </c>
      <c r="C2" s="207"/>
      <c r="D2" s="207"/>
      <c r="E2" s="207"/>
    </row>
    <row r="3" spans="1:5" ht="20.100000000000001" customHeight="1">
      <c r="A3" s="118" t="s">
        <v>1</v>
      </c>
      <c r="B3" s="119" t="s">
        <v>2</v>
      </c>
      <c r="C3" s="120" t="s">
        <v>3</v>
      </c>
      <c r="D3" s="121" t="s">
        <v>4</v>
      </c>
      <c r="E3" s="122" t="s">
        <v>1066</v>
      </c>
    </row>
    <row r="4" spans="1:5" ht="20.100000000000001" customHeight="1">
      <c r="A4" s="123">
        <v>1</v>
      </c>
      <c r="B4" s="124" t="s">
        <v>1111</v>
      </c>
      <c r="C4" s="125"/>
      <c r="D4" s="126"/>
      <c r="E4" s="126" t="s">
        <v>1304</v>
      </c>
    </row>
    <row r="5" spans="1:5" ht="13.9" customHeight="1">
      <c r="B5" s="127" t="s">
        <v>1112</v>
      </c>
      <c r="C5" s="128"/>
      <c r="D5" s="129"/>
      <c r="E5" s="129"/>
    </row>
    <row r="6" spans="1:5">
      <c r="B6" s="130" t="s">
        <v>180</v>
      </c>
      <c r="C6" s="131" t="s">
        <v>264</v>
      </c>
      <c r="D6" s="132" t="s">
        <v>181</v>
      </c>
      <c r="E6" s="132">
        <v>1</v>
      </c>
    </row>
    <row r="7" spans="1:5">
      <c r="B7" s="130" t="s">
        <v>182</v>
      </c>
      <c r="C7" s="131" t="s">
        <v>265</v>
      </c>
      <c r="D7" s="132" t="s">
        <v>183</v>
      </c>
      <c r="E7" s="132">
        <v>1</v>
      </c>
    </row>
    <row r="8" spans="1:5">
      <c r="B8" s="130" t="s">
        <v>184</v>
      </c>
      <c r="C8" s="131" t="s">
        <v>266</v>
      </c>
      <c r="D8" s="132" t="s">
        <v>183</v>
      </c>
      <c r="E8" s="132">
        <v>1</v>
      </c>
    </row>
    <row r="9" spans="1:5">
      <c r="B9" s="133" t="s">
        <v>185</v>
      </c>
      <c r="C9" s="131" t="s">
        <v>267</v>
      </c>
      <c r="D9" s="132" t="s">
        <v>186</v>
      </c>
      <c r="E9" s="132">
        <v>1</v>
      </c>
    </row>
    <row r="10" spans="1:5">
      <c r="B10" s="134" t="s">
        <v>187</v>
      </c>
      <c r="C10" s="131" t="s">
        <v>268</v>
      </c>
      <c r="D10" s="132" t="s">
        <v>1113</v>
      </c>
      <c r="E10" s="132">
        <v>1</v>
      </c>
    </row>
    <row r="11" spans="1:5">
      <c r="B11" s="134" t="s">
        <v>188</v>
      </c>
      <c r="C11" s="131" t="s">
        <v>269</v>
      </c>
      <c r="D11" s="132" t="s">
        <v>189</v>
      </c>
      <c r="E11" s="132">
        <v>50</v>
      </c>
    </row>
    <row r="12" spans="1:5">
      <c r="B12" s="134" t="s">
        <v>190</v>
      </c>
      <c r="C12" s="131" t="s">
        <v>270</v>
      </c>
      <c r="D12" s="132" t="s">
        <v>189</v>
      </c>
      <c r="E12" s="132">
        <v>50</v>
      </c>
    </row>
    <row r="13" spans="1:5">
      <c r="B13" s="134" t="s">
        <v>191</v>
      </c>
      <c r="C13" s="131" t="s">
        <v>1114</v>
      </c>
      <c r="D13" s="132" t="s">
        <v>192</v>
      </c>
      <c r="E13" s="132">
        <v>1</v>
      </c>
    </row>
    <row r="14" spans="1:5">
      <c r="B14" s="134" t="s">
        <v>193</v>
      </c>
      <c r="C14" s="131" t="s">
        <v>271</v>
      </c>
      <c r="D14" s="132" t="s">
        <v>192</v>
      </c>
      <c r="E14" s="132">
        <v>2</v>
      </c>
    </row>
    <row r="15" spans="1:5">
      <c r="B15" s="127" t="s">
        <v>1115</v>
      </c>
      <c r="C15" s="136"/>
      <c r="D15" s="137"/>
      <c r="E15" s="137"/>
    </row>
    <row r="16" spans="1:5">
      <c r="B16" s="138" t="s">
        <v>194</v>
      </c>
      <c r="C16" s="131" t="s">
        <v>272</v>
      </c>
      <c r="D16" s="132" t="s">
        <v>186</v>
      </c>
      <c r="E16" s="132">
        <v>1</v>
      </c>
    </row>
    <row r="17" spans="2:5">
      <c r="B17" s="138" t="s">
        <v>195</v>
      </c>
      <c r="C17" s="131" t="s">
        <v>273</v>
      </c>
      <c r="D17" s="132" t="s">
        <v>186</v>
      </c>
      <c r="E17" s="132">
        <v>1</v>
      </c>
    </row>
    <row r="18" spans="2:5">
      <c r="B18" s="138" t="s">
        <v>196</v>
      </c>
      <c r="C18" s="131" t="s">
        <v>274</v>
      </c>
      <c r="D18" s="132" t="s">
        <v>186</v>
      </c>
      <c r="E18" s="132">
        <v>40</v>
      </c>
    </row>
    <row r="19" spans="2:5">
      <c r="B19" s="138" t="s">
        <v>197</v>
      </c>
      <c r="C19" s="131" t="s">
        <v>275</v>
      </c>
      <c r="D19" s="132" t="s">
        <v>189</v>
      </c>
      <c r="E19" s="139">
        <v>16</v>
      </c>
    </row>
    <row r="20" spans="2:5">
      <c r="B20" s="138" t="s">
        <v>198</v>
      </c>
      <c r="C20" s="131" t="s">
        <v>275</v>
      </c>
      <c r="D20" s="132" t="s">
        <v>189</v>
      </c>
      <c r="E20" s="132">
        <v>0</v>
      </c>
    </row>
    <row r="21" spans="2:5">
      <c r="B21" s="138" t="s">
        <v>199</v>
      </c>
      <c r="C21" s="131" t="s">
        <v>276</v>
      </c>
      <c r="D21" s="132" t="s">
        <v>189</v>
      </c>
      <c r="E21" s="132">
        <v>16</v>
      </c>
    </row>
    <row r="22" spans="2:5">
      <c r="B22" s="138" t="s">
        <v>200</v>
      </c>
      <c r="C22" s="131" t="s">
        <v>276</v>
      </c>
      <c r="D22" s="132" t="s">
        <v>189</v>
      </c>
      <c r="E22" s="132">
        <v>0</v>
      </c>
    </row>
    <row r="23" spans="2:5">
      <c r="B23" s="138" t="s">
        <v>201</v>
      </c>
      <c r="C23" s="131" t="s">
        <v>277</v>
      </c>
      <c r="D23" s="132" t="s">
        <v>189</v>
      </c>
      <c r="E23" s="132">
        <v>49</v>
      </c>
    </row>
    <row r="24" spans="2:5">
      <c r="B24" s="138" t="s">
        <v>202</v>
      </c>
      <c r="C24" s="131" t="s">
        <v>277</v>
      </c>
      <c r="D24" s="132" t="s">
        <v>189</v>
      </c>
      <c r="E24" s="132">
        <v>0</v>
      </c>
    </row>
    <row r="25" spans="2:5">
      <c r="B25" s="138" t="s">
        <v>203</v>
      </c>
      <c r="C25" s="131" t="s">
        <v>278</v>
      </c>
      <c r="D25" s="132" t="s">
        <v>189</v>
      </c>
      <c r="E25" s="132">
        <v>0</v>
      </c>
    </row>
    <row r="26" spans="2:5">
      <c r="B26" s="138" t="s">
        <v>204</v>
      </c>
      <c r="C26" s="131" t="s">
        <v>205</v>
      </c>
      <c r="D26" s="132" t="s">
        <v>186</v>
      </c>
      <c r="E26" s="132">
        <v>0</v>
      </c>
    </row>
    <row r="27" spans="2:5">
      <c r="B27" s="138" t="s">
        <v>206</v>
      </c>
      <c r="C27" s="131" t="s">
        <v>279</v>
      </c>
      <c r="D27" s="132" t="s">
        <v>186</v>
      </c>
      <c r="E27" s="132">
        <v>0</v>
      </c>
    </row>
    <row r="28" spans="2:5">
      <c r="B28" s="138" t="s">
        <v>207</v>
      </c>
      <c r="C28" s="131" t="s">
        <v>280</v>
      </c>
      <c r="D28" s="132" t="s">
        <v>189</v>
      </c>
      <c r="E28" s="132">
        <v>10</v>
      </c>
    </row>
    <row r="29" spans="2:5">
      <c r="B29" s="138" t="s">
        <v>208</v>
      </c>
      <c r="C29" s="131" t="s">
        <v>209</v>
      </c>
      <c r="D29" s="132" t="s">
        <v>186</v>
      </c>
      <c r="E29" s="132">
        <f>E17*3*2</f>
        <v>6</v>
      </c>
    </row>
    <row r="30" spans="2:5">
      <c r="B30" s="138" t="s">
        <v>210</v>
      </c>
      <c r="C30" s="131" t="s">
        <v>281</v>
      </c>
      <c r="D30" s="132" t="s">
        <v>189</v>
      </c>
      <c r="E30" s="132">
        <f>E17*4*6/2</f>
        <v>12</v>
      </c>
    </row>
    <row r="31" spans="2:5">
      <c r="B31" s="138" t="s">
        <v>211</v>
      </c>
      <c r="C31" s="131" t="s">
        <v>212</v>
      </c>
      <c r="D31" s="132" t="s">
        <v>189</v>
      </c>
      <c r="E31" s="132">
        <v>4</v>
      </c>
    </row>
    <row r="32" spans="2:5">
      <c r="B32" s="138" t="s">
        <v>213</v>
      </c>
      <c r="C32" s="131" t="s">
        <v>214</v>
      </c>
      <c r="D32" s="132" t="s">
        <v>189</v>
      </c>
      <c r="E32" s="140">
        <f>E18*0.3</f>
        <v>12</v>
      </c>
    </row>
    <row r="33" spans="2:5">
      <c r="B33" s="138" t="s">
        <v>215</v>
      </c>
      <c r="C33" s="131" t="s">
        <v>216</v>
      </c>
      <c r="D33" s="132" t="s">
        <v>217</v>
      </c>
      <c r="E33" s="140">
        <f>ROUNDUP(E17*2*3*0.6,2)</f>
        <v>3.6</v>
      </c>
    </row>
    <row r="34" spans="2:5">
      <c r="B34" s="138" t="s">
        <v>218</v>
      </c>
      <c r="C34" s="131" t="s">
        <v>219</v>
      </c>
      <c r="D34" s="132" t="s">
        <v>220</v>
      </c>
      <c r="E34" s="132">
        <f>ROUNDUP(E18*0.3*0.7,0)</f>
        <v>9</v>
      </c>
    </row>
    <row r="35" spans="2:5">
      <c r="B35" s="138" t="s">
        <v>221</v>
      </c>
      <c r="C35" s="131" t="s">
        <v>219</v>
      </c>
      <c r="D35" s="132" t="s">
        <v>220</v>
      </c>
      <c r="E35" s="132">
        <f>ROUNDUP(E18*0.3*0.6,0)</f>
        <v>8</v>
      </c>
    </row>
    <row r="36" spans="2:5">
      <c r="B36" s="138" t="s">
        <v>222</v>
      </c>
      <c r="C36" s="131" t="s">
        <v>223</v>
      </c>
      <c r="D36" s="132" t="s">
        <v>224</v>
      </c>
      <c r="E36" s="141">
        <f>ROUNDUP((E18*(30*10*(6+1))/1000000)*2.75,2)</f>
        <v>0.24000000000000002</v>
      </c>
    </row>
    <row r="37" spans="2:5">
      <c r="B37" s="142" t="s">
        <v>225</v>
      </c>
      <c r="C37" s="136"/>
      <c r="D37" s="137"/>
      <c r="E37" s="137"/>
    </row>
    <row r="38" spans="2:5">
      <c r="B38" s="138" t="s">
        <v>226</v>
      </c>
      <c r="C38" s="131" t="s">
        <v>227</v>
      </c>
      <c r="D38" s="132" t="s">
        <v>228</v>
      </c>
      <c r="E38" s="132">
        <v>1</v>
      </c>
    </row>
    <row r="39" spans="2:5">
      <c r="B39" s="138" t="s">
        <v>229</v>
      </c>
      <c r="C39" s="131" t="s">
        <v>230</v>
      </c>
      <c r="D39" s="132" t="s">
        <v>228</v>
      </c>
      <c r="E39" s="132">
        <v>1</v>
      </c>
    </row>
    <row r="40" spans="2:5">
      <c r="B40" s="138" t="s">
        <v>231</v>
      </c>
      <c r="C40" s="131" t="s">
        <v>232</v>
      </c>
      <c r="D40" s="132" t="s">
        <v>228</v>
      </c>
      <c r="E40" s="132">
        <v>1</v>
      </c>
    </row>
    <row r="41" spans="2:5">
      <c r="B41" s="138" t="s">
        <v>233</v>
      </c>
      <c r="C41" s="131" t="s">
        <v>234</v>
      </c>
      <c r="D41" s="132" t="s">
        <v>228</v>
      </c>
      <c r="E41" s="132">
        <v>1</v>
      </c>
    </row>
    <row r="42" spans="2:5">
      <c r="B42" s="138" t="s">
        <v>235</v>
      </c>
      <c r="C42" s="131" t="s">
        <v>236</v>
      </c>
      <c r="D42" s="132" t="s">
        <v>228</v>
      </c>
      <c r="E42" s="132">
        <v>1</v>
      </c>
    </row>
    <row r="43" spans="2:5">
      <c r="B43" s="138" t="s">
        <v>237</v>
      </c>
      <c r="C43" s="131" t="s">
        <v>238</v>
      </c>
      <c r="D43" s="132" t="s">
        <v>228</v>
      </c>
      <c r="E43" s="132">
        <v>1</v>
      </c>
    </row>
    <row r="44" spans="2:5">
      <c r="B44" s="138" t="s">
        <v>239</v>
      </c>
      <c r="C44" s="131" t="s">
        <v>240</v>
      </c>
      <c r="D44" s="132" t="s">
        <v>228</v>
      </c>
      <c r="E44" s="132">
        <v>1</v>
      </c>
    </row>
    <row r="45" spans="2:5">
      <c r="B45" s="138" t="s">
        <v>241</v>
      </c>
      <c r="C45" s="131" t="s">
        <v>242</v>
      </c>
      <c r="D45" s="132" t="s">
        <v>228</v>
      </c>
      <c r="E45" s="132">
        <v>1</v>
      </c>
    </row>
    <row r="46" spans="2:5">
      <c r="B46" s="138" t="s">
        <v>243</v>
      </c>
      <c r="C46" s="131" t="s">
        <v>244</v>
      </c>
      <c r="D46" s="132" t="s">
        <v>245</v>
      </c>
      <c r="E46" s="132">
        <v>5</v>
      </c>
    </row>
    <row r="47" spans="2:5">
      <c r="B47" s="138" t="s">
        <v>246</v>
      </c>
      <c r="C47" s="131" t="s">
        <v>247</v>
      </c>
      <c r="D47" s="132" t="s">
        <v>245</v>
      </c>
      <c r="E47" s="132">
        <v>5</v>
      </c>
    </row>
    <row r="48" spans="2:5">
      <c r="B48" s="138" t="s">
        <v>248</v>
      </c>
      <c r="C48" s="131" t="s">
        <v>249</v>
      </c>
      <c r="D48" s="132" t="s">
        <v>245</v>
      </c>
      <c r="E48" s="132">
        <v>3</v>
      </c>
    </row>
    <row r="49" spans="1:5">
      <c r="B49" s="138" t="s">
        <v>250</v>
      </c>
      <c r="C49" s="131" t="s">
        <v>251</v>
      </c>
      <c r="D49" s="132" t="s">
        <v>245</v>
      </c>
      <c r="E49" s="132">
        <v>3</v>
      </c>
    </row>
    <row r="50" spans="1:5">
      <c r="B50" s="138" t="s">
        <v>252</v>
      </c>
      <c r="C50" s="143" t="s">
        <v>253</v>
      </c>
      <c r="D50" s="132" t="s">
        <v>245</v>
      </c>
      <c r="E50" s="132"/>
    </row>
    <row r="51" spans="1:5">
      <c r="B51" s="138" t="s">
        <v>252</v>
      </c>
      <c r="C51" s="143" t="s">
        <v>254</v>
      </c>
      <c r="D51" s="132" t="s">
        <v>245</v>
      </c>
      <c r="E51" s="132"/>
    </row>
    <row r="52" spans="1:5">
      <c r="B52" s="138" t="s">
        <v>255</v>
      </c>
      <c r="C52" s="131" t="s">
        <v>256</v>
      </c>
      <c r="D52" s="132" t="s">
        <v>257</v>
      </c>
      <c r="E52" s="132">
        <v>1</v>
      </c>
    </row>
    <row r="53" spans="1:5">
      <c r="B53" s="142" t="s">
        <v>1116</v>
      </c>
      <c r="C53" s="136"/>
      <c r="D53" s="137"/>
      <c r="E53" s="137"/>
    </row>
    <row r="54" spans="1:5">
      <c r="B54" s="131" t="s">
        <v>1117</v>
      </c>
      <c r="C54" s="131" t="s">
        <v>1118</v>
      </c>
      <c r="D54" s="132" t="s">
        <v>186</v>
      </c>
      <c r="E54" s="144">
        <v>0</v>
      </c>
    </row>
    <row r="55" spans="1:5">
      <c r="B55" s="131" t="s">
        <v>1119</v>
      </c>
      <c r="C55" s="131" t="s">
        <v>1120</v>
      </c>
      <c r="D55" s="132" t="s">
        <v>186</v>
      </c>
      <c r="E55" s="144">
        <v>0</v>
      </c>
    </row>
    <row r="56" spans="1:5">
      <c r="B56" s="131" t="s">
        <v>1121</v>
      </c>
      <c r="C56" s="131" t="s">
        <v>1122</v>
      </c>
      <c r="D56" s="132" t="s">
        <v>186</v>
      </c>
      <c r="E56" s="144">
        <v>0</v>
      </c>
    </row>
    <row r="57" spans="1:5">
      <c r="B57" s="131" t="s">
        <v>258</v>
      </c>
      <c r="C57" s="131" t="s">
        <v>1123</v>
      </c>
      <c r="D57" s="132" t="s">
        <v>186</v>
      </c>
      <c r="E57" s="144">
        <v>0</v>
      </c>
    </row>
    <row r="58" spans="1:5">
      <c r="B58" s="131" t="s">
        <v>1124</v>
      </c>
      <c r="C58" s="131" t="s">
        <v>260</v>
      </c>
      <c r="D58" s="132" t="s">
        <v>189</v>
      </c>
      <c r="E58" s="144">
        <v>0</v>
      </c>
    </row>
    <row r="59" spans="1:5">
      <c r="B59" s="131" t="s">
        <v>261</v>
      </c>
      <c r="C59" s="131" t="s">
        <v>262</v>
      </c>
      <c r="D59" s="132" t="s">
        <v>189</v>
      </c>
      <c r="E59" s="144">
        <v>0</v>
      </c>
    </row>
    <row r="60" spans="1:5">
      <c r="B60" s="138"/>
      <c r="C60" s="138"/>
      <c r="D60" s="135"/>
      <c r="E60" s="132"/>
    </row>
    <row r="61" spans="1:5" ht="19.149999999999999" customHeight="1">
      <c r="A61" s="123">
        <v>2</v>
      </c>
      <c r="B61" s="145" t="s">
        <v>1125</v>
      </c>
      <c r="C61" s="146"/>
      <c r="D61" s="147"/>
      <c r="E61" s="126" t="s">
        <v>1083</v>
      </c>
    </row>
    <row r="62" spans="1:5">
      <c r="B62" s="127" t="s">
        <v>1112</v>
      </c>
      <c r="C62" s="128"/>
      <c r="D62" s="129"/>
      <c r="E62" s="137"/>
    </row>
    <row r="63" spans="1:5">
      <c r="B63" s="130" t="s">
        <v>263</v>
      </c>
      <c r="C63" s="131" t="s">
        <v>264</v>
      </c>
      <c r="D63" s="132" t="s">
        <v>181</v>
      </c>
      <c r="E63" s="132">
        <v>1</v>
      </c>
    </row>
    <row r="64" spans="1:5">
      <c r="B64" s="130" t="s">
        <v>182</v>
      </c>
      <c r="C64" s="131" t="s">
        <v>265</v>
      </c>
      <c r="D64" s="132" t="s">
        <v>183</v>
      </c>
      <c r="E64" s="132">
        <v>1</v>
      </c>
    </row>
    <row r="65" spans="2:5">
      <c r="B65" s="130" t="s">
        <v>184</v>
      </c>
      <c r="C65" s="131" t="s">
        <v>266</v>
      </c>
      <c r="D65" s="132" t="s">
        <v>183</v>
      </c>
      <c r="E65" s="132">
        <v>1</v>
      </c>
    </row>
    <row r="66" spans="2:5">
      <c r="B66" s="133" t="s">
        <v>185</v>
      </c>
      <c r="C66" s="131" t="s">
        <v>267</v>
      </c>
      <c r="D66" s="132" t="s">
        <v>186</v>
      </c>
      <c r="E66" s="132">
        <v>1</v>
      </c>
    </row>
    <row r="67" spans="2:5">
      <c r="B67" s="134" t="s">
        <v>187</v>
      </c>
      <c r="C67" s="131" t="s">
        <v>268</v>
      </c>
      <c r="D67" s="132" t="s">
        <v>1113</v>
      </c>
      <c r="E67" s="132">
        <v>1</v>
      </c>
    </row>
    <row r="68" spans="2:5">
      <c r="B68" s="134" t="s">
        <v>188</v>
      </c>
      <c r="C68" s="131" t="s">
        <v>269</v>
      </c>
      <c r="D68" s="132" t="s">
        <v>189</v>
      </c>
      <c r="E68" s="132">
        <v>100</v>
      </c>
    </row>
    <row r="69" spans="2:5">
      <c r="B69" s="134" t="s">
        <v>190</v>
      </c>
      <c r="C69" s="131" t="s">
        <v>270</v>
      </c>
      <c r="D69" s="132" t="s">
        <v>189</v>
      </c>
      <c r="E69" s="132">
        <v>100</v>
      </c>
    </row>
    <row r="70" spans="2:5">
      <c r="B70" s="134" t="s">
        <v>191</v>
      </c>
      <c r="C70" s="131" t="s">
        <v>1114</v>
      </c>
      <c r="D70" s="132" t="s">
        <v>192</v>
      </c>
      <c r="E70" s="132">
        <v>1</v>
      </c>
    </row>
    <row r="71" spans="2:5">
      <c r="B71" s="134" t="s">
        <v>193</v>
      </c>
      <c r="C71" s="131" t="s">
        <v>271</v>
      </c>
      <c r="D71" s="132" t="s">
        <v>192</v>
      </c>
      <c r="E71" s="132">
        <v>2</v>
      </c>
    </row>
    <row r="72" spans="2:5">
      <c r="B72" s="127" t="s">
        <v>1115</v>
      </c>
      <c r="C72" s="136"/>
      <c r="D72" s="137"/>
      <c r="E72" s="137"/>
    </row>
    <row r="73" spans="2:5">
      <c r="B73" s="138" t="s">
        <v>194</v>
      </c>
      <c r="C73" s="131" t="s">
        <v>272</v>
      </c>
      <c r="D73" s="132" t="s">
        <v>186</v>
      </c>
      <c r="E73" s="132">
        <v>1</v>
      </c>
    </row>
    <row r="74" spans="2:5">
      <c r="B74" s="138" t="s">
        <v>195</v>
      </c>
      <c r="C74" s="131" t="s">
        <v>273</v>
      </c>
      <c r="D74" s="132" t="s">
        <v>186</v>
      </c>
      <c r="E74" s="132">
        <v>2</v>
      </c>
    </row>
    <row r="75" spans="2:5">
      <c r="B75" s="138" t="s">
        <v>196</v>
      </c>
      <c r="C75" s="131" t="s">
        <v>274</v>
      </c>
      <c r="D75" s="132" t="s">
        <v>186</v>
      </c>
      <c r="E75" s="132">
        <v>80</v>
      </c>
    </row>
    <row r="76" spans="2:5">
      <c r="B76" s="138" t="s">
        <v>197</v>
      </c>
      <c r="C76" s="131" t="s">
        <v>275</v>
      </c>
      <c r="D76" s="132" t="s">
        <v>189</v>
      </c>
      <c r="E76" s="139">
        <v>48</v>
      </c>
    </row>
    <row r="77" spans="2:5">
      <c r="B77" s="138" t="s">
        <v>198</v>
      </c>
      <c r="C77" s="131" t="s">
        <v>275</v>
      </c>
      <c r="D77" s="132" t="s">
        <v>189</v>
      </c>
      <c r="E77" s="132">
        <v>0</v>
      </c>
    </row>
    <row r="78" spans="2:5">
      <c r="B78" s="138" t="s">
        <v>199</v>
      </c>
      <c r="C78" s="131" t="s">
        <v>276</v>
      </c>
      <c r="D78" s="132" t="s">
        <v>189</v>
      </c>
      <c r="E78" s="132">
        <v>48</v>
      </c>
    </row>
    <row r="79" spans="2:5">
      <c r="B79" s="138" t="s">
        <v>200</v>
      </c>
      <c r="C79" s="131" t="s">
        <v>276</v>
      </c>
      <c r="D79" s="132" t="s">
        <v>189</v>
      </c>
      <c r="E79" s="132">
        <v>0</v>
      </c>
    </row>
    <row r="80" spans="2:5">
      <c r="B80" s="138" t="s">
        <v>201</v>
      </c>
      <c r="C80" s="131" t="s">
        <v>277</v>
      </c>
      <c r="D80" s="132" t="s">
        <v>189</v>
      </c>
      <c r="E80" s="132">
        <v>89</v>
      </c>
    </row>
    <row r="81" spans="2:5">
      <c r="B81" s="138" t="s">
        <v>202</v>
      </c>
      <c r="C81" s="131" t="s">
        <v>277</v>
      </c>
      <c r="D81" s="132" t="s">
        <v>189</v>
      </c>
      <c r="E81" s="132">
        <v>0</v>
      </c>
    </row>
    <row r="82" spans="2:5">
      <c r="B82" s="138" t="s">
        <v>203</v>
      </c>
      <c r="C82" s="131" t="s">
        <v>278</v>
      </c>
      <c r="D82" s="132" t="s">
        <v>189</v>
      </c>
      <c r="E82" s="132">
        <v>0</v>
      </c>
    </row>
    <row r="83" spans="2:5">
      <c r="B83" s="138" t="s">
        <v>204</v>
      </c>
      <c r="C83" s="131" t="s">
        <v>205</v>
      </c>
      <c r="D83" s="132" t="s">
        <v>186</v>
      </c>
      <c r="E83" s="132">
        <v>0</v>
      </c>
    </row>
    <row r="84" spans="2:5">
      <c r="B84" s="138" t="s">
        <v>206</v>
      </c>
      <c r="C84" s="131" t="s">
        <v>279</v>
      </c>
      <c r="D84" s="132" t="s">
        <v>186</v>
      </c>
      <c r="E84" s="132">
        <v>0</v>
      </c>
    </row>
    <row r="85" spans="2:5">
      <c r="B85" s="138" t="s">
        <v>207</v>
      </c>
      <c r="C85" s="131" t="s">
        <v>280</v>
      </c>
      <c r="D85" s="132" t="s">
        <v>189</v>
      </c>
      <c r="E85" s="132">
        <v>10</v>
      </c>
    </row>
    <row r="86" spans="2:5">
      <c r="B86" s="138" t="s">
        <v>208</v>
      </c>
      <c r="C86" s="131" t="s">
        <v>209</v>
      </c>
      <c r="D86" s="132" t="s">
        <v>186</v>
      </c>
      <c r="E86" s="132">
        <f>E74*3*2</f>
        <v>12</v>
      </c>
    </row>
    <row r="87" spans="2:5">
      <c r="B87" s="138" t="s">
        <v>210</v>
      </c>
      <c r="C87" s="131" t="s">
        <v>281</v>
      </c>
      <c r="D87" s="132" t="s">
        <v>189</v>
      </c>
      <c r="E87" s="132">
        <f>E74*4*6/2</f>
        <v>24</v>
      </c>
    </row>
    <row r="88" spans="2:5">
      <c r="B88" s="138" t="s">
        <v>211</v>
      </c>
      <c r="C88" s="131" t="s">
        <v>212</v>
      </c>
      <c r="D88" s="132" t="s">
        <v>189</v>
      </c>
      <c r="E88" s="132">
        <v>8</v>
      </c>
    </row>
    <row r="89" spans="2:5">
      <c r="B89" s="138" t="s">
        <v>213</v>
      </c>
      <c r="C89" s="131" t="s">
        <v>214</v>
      </c>
      <c r="D89" s="132" t="s">
        <v>189</v>
      </c>
      <c r="E89" s="140">
        <f>E75*0.3</f>
        <v>24</v>
      </c>
    </row>
    <row r="90" spans="2:5">
      <c r="B90" s="138" t="s">
        <v>215</v>
      </c>
      <c r="C90" s="131" t="s">
        <v>216</v>
      </c>
      <c r="D90" s="132" t="s">
        <v>217</v>
      </c>
      <c r="E90" s="140">
        <f>ROUNDUP(E74*2*3*0.6,2)</f>
        <v>7.2</v>
      </c>
    </row>
    <row r="91" spans="2:5">
      <c r="B91" s="138" t="s">
        <v>218</v>
      </c>
      <c r="C91" s="131" t="s">
        <v>219</v>
      </c>
      <c r="D91" s="132" t="s">
        <v>220</v>
      </c>
      <c r="E91" s="132">
        <f>ROUNDUP(E75*0.3*0.7,0)</f>
        <v>17</v>
      </c>
    </row>
    <row r="92" spans="2:5">
      <c r="B92" s="138" t="s">
        <v>221</v>
      </c>
      <c r="C92" s="131" t="s">
        <v>219</v>
      </c>
      <c r="D92" s="132" t="s">
        <v>220</v>
      </c>
      <c r="E92" s="132">
        <f>ROUNDUP(E75*0.3*0.6,0)</f>
        <v>15</v>
      </c>
    </row>
    <row r="93" spans="2:5">
      <c r="B93" s="138" t="s">
        <v>222</v>
      </c>
      <c r="C93" s="131" t="s">
        <v>223</v>
      </c>
      <c r="D93" s="132" t="s">
        <v>224</v>
      </c>
      <c r="E93" s="141">
        <f>ROUNDUP((E75*(30*10*(6+1))/1000000)*2.75,2)</f>
        <v>0.47000000000000003</v>
      </c>
    </row>
    <row r="94" spans="2:5">
      <c r="B94" s="142" t="s">
        <v>225</v>
      </c>
      <c r="C94" s="136"/>
      <c r="D94" s="137"/>
      <c r="E94" s="137"/>
    </row>
    <row r="95" spans="2:5">
      <c r="B95" s="138" t="s">
        <v>226</v>
      </c>
      <c r="C95" s="131" t="s">
        <v>227</v>
      </c>
      <c r="D95" s="132" t="s">
        <v>228</v>
      </c>
      <c r="E95" s="132">
        <v>2</v>
      </c>
    </row>
    <row r="96" spans="2:5">
      <c r="B96" s="138" t="s">
        <v>229</v>
      </c>
      <c r="C96" s="131" t="s">
        <v>230</v>
      </c>
      <c r="D96" s="132" t="s">
        <v>228</v>
      </c>
      <c r="E96" s="132">
        <v>2</v>
      </c>
    </row>
    <row r="97" spans="2:5">
      <c r="B97" s="138" t="s">
        <v>231</v>
      </c>
      <c r="C97" s="131" t="s">
        <v>232</v>
      </c>
      <c r="D97" s="132" t="s">
        <v>228</v>
      </c>
      <c r="E97" s="132">
        <v>2</v>
      </c>
    </row>
    <row r="98" spans="2:5">
      <c r="B98" s="138" t="s">
        <v>233</v>
      </c>
      <c r="C98" s="131" t="s">
        <v>234</v>
      </c>
      <c r="D98" s="132" t="s">
        <v>228</v>
      </c>
      <c r="E98" s="132">
        <v>2</v>
      </c>
    </row>
    <row r="99" spans="2:5">
      <c r="B99" s="138" t="s">
        <v>235</v>
      </c>
      <c r="C99" s="131" t="s">
        <v>236</v>
      </c>
      <c r="D99" s="132" t="s">
        <v>228</v>
      </c>
      <c r="E99" s="132">
        <v>2</v>
      </c>
    </row>
    <row r="100" spans="2:5">
      <c r="B100" s="138" t="s">
        <v>237</v>
      </c>
      <c r="C100" s="131" t="s">
        <v>238</v>
      </c>
      <c r="D100" s="132" t="s">
        <v>228</v>
      </c>
      <c r="E100" s="132">
        <v>2</v>
      </c>
    </row>
    <row r="101" spans="2:5">
      <c r="B101" s="138" t="s">
        <v>239</v>
      </c>
      <c r="C101" s="131" t="s">
        <v>240</v>
      </c>
      <c r="D101" s="132" t="s">
        <v>228</v>
      </c>
      <c r="E101" s="132">
        <v>2</v>
      </c>
    </row>
    <row r="102" spans="2:5">
      <c r="B102" s="138" t="s">
        <v>241</v>
      </c>
      <c r="C102" s="131" t="s">
        <v>242</v>
      </c>
      <c r="D102" s="132" t="s">
        <v>228</v>
      </c>
      <c r="E102" s="132">
        <v>2</v>
      </c>
    </row>
    <row r="103" spans="2:5">
      <c r="B103" s="138" t="s">
        <v>243</v>
      </c>
      <c r="C103" s="131" t="s">
        <v>244</v>
      </c>
      <c r="D103" s="132" t="s">
        <v>245</v>
      </c>
      <c r="E103" s="132">
        <v>10</v>
      </c>
    </row>
    <row r="104" spans="2:5">
      <c r="B104" s="138" t="s">
        <v>246</v>
      </c>
      <c r="C104" s="131" t="s">
        <v>247</v>
      </c>
      <c r="D104" s="132" t="s">
        <v>245</v>
      </c>
      <c r="E104" s="132">
        <v>10</v>
      </c>
    </row>
    <row r="105" spans="2:5">
      <c r="B105" s="138" t="s">
        <v>248</v>
      </c>
      <c r="C105" s="131" t="s">
        <v>249</v>
      </c>
      <c r="D105" s="132" t="s">
        <v>245</v>
      </c>
      <c r="E105" s="132">
        <v>6</v>
      </c>
    </row>
    <row r="106" spans="2:5">
      <c r="B106" s="138" t="s">
        <v>250</v>
      </c>
      <c r="C106" s="131" t="s">
        <v>251</v>
      </c>
      <c r="D106" s="132" t="s">
        <v>245</v>
      </c>
      <c r="E106" s="132">
        <v>6</v>
      </c>
    </row>
    <row r="107" spans="2:5">
      <c r="B107" s="138" t="s">
        <v>252</v>
      </c>
      <c r="C107" s="143" t="s">
        <v>253</v>
      </c>
      <c r="D107" s="132" t="s">
        <v>245</v>
      </c>
      <c r="E107" s="132"/>
    </row>
    <row r="108" spans="2:5">
      <c r="B108" s="138" t="s">
        <v>252</v>
      </c>
      <c r="C108" s="143" t="s">
        <v>254</v>
      </c>
      <c r="D108" s="132" t="s">
        <v>245</v>
      </c>
      <c r="E108" s="132"/>
    </row>
    <row r="109" spans="2:5">
      <c r="B109" s="138" t="s">
        <v>255</v>
      </c>
      <c r="C109" s="131" t="s">
        <v>256</v>
      </c>
      <c r="D109" s="132" t="s">
        <v>257</v>
      </c>
      <c r="E109" s="132">
        <v>2</v>
      </c>
    </row>
    <row r="110" spans="2:5">
      <c r="B110" s="142" t="s">
        <v>1116</v>
      </c>
      <c r="C110" s="136"/>
      <c r="D110" s="137"/>
      <c r="E110" s="137"/>
    </row>
    <row r="111" spans="2:5">
      <c r="B111" s="131" t="s">
        <v>1117</v>
      </c>
      <c r="C111" s="131" t="s">
        <v>1118</v>
      </c>
      <c r="D111" s="132" t="s">
        <v>186</v>
      </c>
      <c r="E111" s="132">
        <v>2</v>
      </c>
    </row>
    <row r="112" spans="2:5">
      <c r="B112" s="131" t="s">
        <v>1119</v>
      </c>
      <c r="C112" s="131" t="s">
        <v>1120</v>
      </c>
      <c r="D112" s="132" t="s">
        <v>186</v>
      </c>
      <c r="E112" s="132">
        <v>2</v>
      </c>
    </row>
    <row r="113" spans="1:5">
      <c r="B113" s="131" t="s">
        <v>1121</v>
      </c>
      <c r="C113" s="131" t="s">
        <v>1122</v>
      </c>
      <c r="D113" s="132" t="s">
        <v>186</v>
      </c>
      <c r="E113" s="132">
        <v>2</v>
      </c>
    </row>
    <row r="114" spans="1:5">
      <c r="B114" s="131" t="s">
        <v>258</v>
      </c>
      <c r="C114" s="131" t="s">
        <v>1123</v>
      </c>
      <c r="D114" s="132" t="s">
        <v>186</v>
      </c>
      <c r="E114" s="132">
        <v>2</v>
      </c>
    </row>
    <row r="115" spans="1:5">
      <c r="B115" s="131" t="s">
        <v>259</v>
      </c>
      <c r="C115" s="131" t="s">
        <v>260</v>
      </c>
      <c r="D115" s="132" t="s">
        <v>189</v>
      </c>
      <c r="E115" s="132">
        <v>20</v>
      </c>
    </row>
    <row r="116" spans="1:5">
      <c r="B116" s="131" t="s">
        <v>261</v>
      </c>
      <c r="C116" s="131" t="s">
        <v>262</v>
      </c>
      <c r="D116" s="132" t="s">
        <v>189</v>
      </c>
      <c r="E116" s="132">
        <v>40</v>
      </c>
    </row>
    <row r="117" spans="1:5">
      <c r="B117" s="138"/>
      <c r="C117" s="138"/>
      <c r="D117" s="135"/>
      <c r="E117" s="132"/>
    </row>
    <row r="118" spans="1:5" ht="19.149999999999999" customHeight="1">
      <c r="A118" s="123">
        <v>3</v>
      </c>
      <c r="B118" s="145" t="s">
        <v>1126</v>
      </c>
      <c r="C118" s="146"/>
      <c r="D118" s="147"/>
      <c r="E118" s="126" t="s">
        <v>1083</v>
      </c>
    </row>
    <row r="119" spans="1:5">
      <c r="B119" s="127" t="s">
        <v>1112</v>
      </c>
      <c r="C119" s="128"/>
      <c r="D119" s="129"/>
      <c r="E119" s="137"/>
    </row>
    <row r="120" spans="1:5">
      <c r="B120" s="130" t="s">
        <v>263</v>
      </c>
      <c r="C120" s="131" t="s">
        <v>264</v>
      </c>
      <c r="D120" s="132" t="s">
        <v>181</v>
      </c>
      <c r="E120" s="132">
        <v>2</v>
      </c>
    </row>
    <row r="121" spans="1:5">
      <c r="B121" s="130" t="s">
        <v>182</v>
      </c>
      <c r="C121" s="131" t="s">
        <v>265</v>
      </c>
      <c r="D121" s="132" t="s">
        <v>183</v>
      </c>
      <c r="E121" s="132">
        <v>2</v>
      </c>
    </row>
    <row r="122" spans="1:5">
      <c r="B122" s="130" t="s">
        <v>184</v>
      </c>
      <c r="C122" s="131" t="s">
        <v>266</v>
      </c>
      <c r="D122" s="132" t="s">
        <v>183</v>
      </c>
      <c r="E122" s="132">
        <v>2</v>
      </c>
    </row>
    <row r="123" spans="1:5">
      <c r="B123" s="133" t="s">
        <v>185</v>
      </c>
      <c r="C123" s="131" t="s">
        <v>267</v>
      </c>
      <c r="D123" s="132" t="s">
        <v>186</v>
      </c>
      <c r="E123" s="132">
        <v>2</v>
      </c>
    </row>
    <row r="124" spans="1:5">
      <c r="B124" s="134" t="s">
        <v>187</v>
      </c>
      <c r="C124" s="131" t="s">
        <v>268</v>
      </c>
      <c r="D124" s="132" t="s">
        <v>1113</v>
      </c>
      <c r="E124" s="132">
        <v>2</v>
      </c>
    </row>
    <row r="125" spans="1:5">
      <c r="B125" s="134" t="s">
        <v>188</v>
      </c>
      <c r="C125" s="131" t="s">
        <v>269</v>
      </c>
      <c r="D125" s="132" t="s">
        <v>189</v>
      </c>
      <c r="E125" s="132">
        <v>200</v>
      </c>
    </row>
    <row r="126" spans="1:5">
      <c r="B126" s="134" t="s">
        <v>190</v>
      </c>
      <c r="C126" s="131" t="s">
        <v>270</v>
      </c>
      <c r="D126" s="132" t="s">
        <v>189</v>
      </c>
      <c r="E126" s="132">
        <v>200</v>
      </c>
    </row>
    <row r="127" spans="1:5">
      <c r="B127" s="134" t="s">
        <v>191</v>
      </c>
      <c r="C127" s="131" t="s">
        <v>1114</v>
      </c>
      <c r="D127" s="132" t="s">
        <v>192</v>
      </c>
      <c r="E127" s="132">
        <v>2</v>
      </c>
    </row>
    <row r="128" spans="1:5">
      <c r="B128" s="134" t="s">
        <v>193</v>
      </c>
      <c r="C128" s="131" t="s">
        <v>271</v>
      </c>
      <c r="D128" s="132" t="s">
        <v>192</v>
      </c>
      <c r="E128" s="132">
        <v>4</v>
      </c>
    </row>
    <row r="129" spans="2:5">
      <c r="B129" s="127" t="s">
        <v>1115</v>
      </c>
      <c r="C129" s="136"/>
      <c r="D129" s="137"/>
      <c r="E129" s="137"/>
    </row>
    <row r="130" spans="2:5">
      <c r="B130" s="138" t="s">
        <v>194</v>
      </c>
      <c r="C130" s="131" t="s">
        <v>272</v>
      </c>
      <c r="D130" s="132" t="s">
        <v>186</v>
      </c>
      <c r="E130" s="132">
        <v>1</v>
      </c>
    </row>
    <row r="131" spans="2:5">
      <c r="B131" s="138" t="s">
        <v>195</v>
      </c>
      <c r="C131" s="131" t="s">
        <v>273</v>
      </c>
      <c r="D131" s="132" t="s">
        <v>186</v>
      </c>
      <c r="E131" s="132">
        <v>2</v>
      </c>
    </row>
    <row r="132" spans="2:5">
      <c r="B132" s="138" t="s">
        <v>196</v>
      </c>
      <c r="C132" s="131" t="s">
        <v>274</v>
      </c>
      <c r="D132" s="132" t="s">
        <v>186</v>
      </c>
      <c r="E132" s="132">
        <v>80</v>
      </c>
    </row>
    <row r="133" spans="2:5">
      <c r="B133" s="138" t="s">
        <v>197</v>
      </c>
      <c r="C133" s="131" t="s">
        <v>275</v>
      </c>
      <c r="D133" s="132" t="s">
        <v>189</v>
      </c>
      <c r="E133" s="139">
        <v>18</v>
      </c>
    </row>
    <row r="134" spans="2:5">
      <c r="B134" s="138" t="s">
        <v>198</v>
      </c>
      <c r="C134" s="131" t="s">
        <v>275</v>
      </c>
      <c r="D134" s="132" t="s">
        <v>189</v>
      </c>
      <c r="E134" s="132">
        <v>42</v>
      </c>
    </row>
    <row r="135" spans="2:5">
      <c r="B135" s="138" t="s">
        <v>199</v>
      </c>
      <c r="C135" s="131" t="s">
        <v>276</v>
      </c>
      <c r="D135" s="132" t="s">
        <v>189</v>
      </c>
      <c r="E135" s="132">
        <v>30</v>
      </c>
    </row>
    <row r="136" spans="2:5">
      <c r="B136" s="138" t="s">
        <v>200</v>
      </c>
      <c r="C136" s="131" t="s">
        <v>276</v>
      </c>
      <c r="D136" s="132" t="s">
        <v>189</v>
      </c>
      <c r="E136" s="132">
        <v>42</v>
      </c>
    </row>
    <row r="137" spans="2:5">
      <c r="B137" s="138" t="s">
        <v>201</v>
      </c>
      <c r="C137" s="131" t="s">
        <v>277</v>
      </c>
      <c r="D137" s="132" t="s">
        <v>189</v>
      </c>
      <c r="E137" s="132">
        <v>31</v>
      </c>
    </row>
    <row r="138" spans="2:5">
      <c r="B138" s="138" t="s">
        <v>202</v>
      </c>
      <c r="C138" s="131" t="s">
        <v>277</v>
      </c>
      <c r="D138" s="132" t="s">
        <v>189</v>
      </c>
      <c r="E138" s="132">
        <v>30</v>
      </c>
    </row>
    <row r="139" spans="2:5">
      <c r="B139" s="138" t="s">
        <v>203</v>
      </c>
      <c r="C139" s="131" t="s">
        <v>278</v>
      </c>
      <c r="D139" s="132" t="s">
        <v>189</v>
      </c>
      <c r="E139" s="132">
        <v>30</v>
      </c>
    </row>
    <row r="140" spans="2:5">
      <c r="B140" s="138" t="s">
        <v>204</v>
      </c>
      <c r="C140" s="131" t="s">
        <v>205</v>
      </c>
      <c r="D140" s="132" t="s">
        <v>186</v>
      </c>
      <c r="E140" s="132">
        <f>E131*2</f>
        <v>4</v>
      </c>
    </row>
    <row r="141" spans="2:5">
      <c r="B141" s="138" t="s">
        <v>206</v>
      </c>
      <c r="C141" s="131" t="s">
        <v>279</v>
      </c>
      <c r="D141" s="132" t="s">
        <v>186</v>
      </c>
      <c r="E141" s="132">
        <v>25</v>
      </c>
    </row>
    <row r="142" spans="2:5">
      <c r="B142" s="138" t="s">
        <v>207</v>
      </c>
      <c r="C142" s="131" t="s">
        <v>280</v>
      </c>
      <c r="D142" s="132" t="s">
        <v>189</v>
      </c>
      <c r="E142" s="132">
        <v>10</v>
      </c>
    </row>
    <row r="143" spans="2:5">
      <c r="B143" s="138" t="s">
        <v>208</v>
      </c>
      <c r="C143" s="131" t="s">
        <v>209</v>
      </c>
      <c r="D143" s="132" t="s">
        <v>186</v>
      </c>
      <c r="E143" s="132">
        <f>E131*3*2</f>
        <v>12</v>
      </c>
    </row>
    <row r="144" spans="2:5">
      <c r="B144" s="138" t="s">
        <v>210</v>
      </c>
      <c r="C144" s="131" t="s">
        <v>281</v>
      </c>
      <c r="D144" s="132" t="s">
        <v>189</v>
      </c>
      <c r="E144" s="132">
        <f>E131*4*6/2</f>
        <v>24</v>
      </c>
    </row>
    <row r="145" spans="2:5">
      <c r="B145" s="138" t="s">
        <v>211</v>
      </c>
      <c r="C145" s="131" t="s">
        <v>212</v>
      </c>
      <c r="D145" s="132" t="s">
        <v>189</v>
      </c>
      <c r="E145" s="132">
        <v>15</v>
      </c>
    </row>
    <row r="146" spans="2:5">
      <c r="B146" s="138" t="s">
        <v>213</v>
      </c>
      <c r="C146" s="131" t="s">
        <v>214</v>
      </c>
      <c r="D146" s="132" t="s">
        <v>189</v>
      </c>
      <c r="E146" s="140">
        <f>E132*0.3</f>
        <v>24</v>
      </c>
    </row>
    <row r="147" spans="2:5">
      <c r="B147" s="138" t="s">
        <v>215</v>
      </c>
      <c r="C147" s="131" t="s">
        <v>216</v>
      </c>
      <c r="D147" s="132" t="s">
        <v>217</v>
      </c>
      <c r="E147" s="140">
        <f>ROUNDUP(E131*2*3*0.6,2)</f>
        <v>7.2</v>
      </c>
    </row>
    <row r="148" spans="2:5">
      <c r="B148" s="138" t="s">
        <v>218</v>
      </c>
      <c r="C148" s="131" t="s">
        <v>219</v>
      </c>
      <c r="D148" s="132" t="s">
        <v>220</v>
      </c>
      <c r="E148" s="132">
        <f>ROUNDUP(E132*0.3*0.7,0)</f>
        <v>17</v>
      </c>
    </row>
    <row r="149" spans="2:5">
      <c r="B149" s="138" t="s">
        <v>221</v>
      </c>
      <c r="C149" s="131" t="s">
        <v>219</v>
      </c>
      <c r="D149" s="132" t="s">
        <v>220</v>
      </c>
      <c r="E149" s="132">
        <f>ROUNDUP(E132*0.3*0.6,0)</f>
        <v>15</v>
      </c>
    </row>
    <row r="150" spans="2:5">
      <c r="B150" s="138" t="s">
        <v>222</v>
      </c>
      <c r="C150" s="131" t="s">
        <v>223</v>
      </c>
      <c r="D150" s="132" t="s">
        <v>224</v>
      </c>
      <c r="E150" s="141">
        <f>ROUNDUP((E132*(30*10*(6+1))/1000000)*2.75,2)</f>
        <v>0.47000000000000003</v>
      </c>
    </row>
    <row r="151" spans="2:5">
      <c r="B151" s="142" t="s">
        <v>225</v>
      </c>
      <c r="C151" s="136"/>
      <c r="D151" s="137"/>
      <c r="E151" s="137"/>
    </row>
    <row r="152" spans="2:5">
      <c r="B152" s="138" t="s">
        <v>226</v>
      </c>
      <c r="C152" s="131" t="s">
        <v>227</v>
      </c>
      <c r="D152" s="132" t="s">
        <v>228</v>
      </c>
      <c r="E152" s="132">
        <v>2</v>
      </c>
    </row>
    <row r="153" spans="2:5">
      <c r="B153" s="138" t="s">
        <v>229</v>
      </c>
      <c r="C153" s="131" t="s">
        <v>230</v>
      </c>
      <c r="D153" s="132" t="s">
        <v>228</v>
      </c>
      <c r="E153" s="132">
        <v>2</v>
      </c>
    </row>
    <row r="154" spans="2:5">
      <c r="B154" s="138" t="s">
        <v>231</v>
      </c>
      <c r="C154" s="131" t="s">
        <v>232</v>
      </c>
      <c r="D154" s="132" t="s">
        <v>228</v>
      </c>
      <c r="E154" s="132">
        <v>2</v>
      </c>
    </row>
    <row r="155" spans="2:5">
      <c r="B155" s="138" t="s">
        <v>233</v>
      </c>
      <c r="C155" s="131" t="s">
        <v>234</v>
      </c>
      <c r="D155" s="132" t="s">
        <v>228</v>
      </c>
      <c r="E155" s="132">
        <v>2</v>
      </c>
    </row>
    <row r="156" spans="2:5">
      <c r="B156" s="138" t="s">
        <v>235</v>
      </c>
      <c r="C156" s="131" t="s">
        <v>236</v>
      </c>
      <c r="D156" s="132" t="s">
        <v>228</v>
      </c>
      <c r="E156" s="132">
        <v>2</v>
      </c>
    </row>
    <row r="157" spans="2:5">
      <c r="B157" s="138" t="s">
        <v>237</v>
      </c>
      <c r="C157" s="131" t="s">
        <v>238</v>
      </c>
      <c r="D157" s="132" t="s">
        <v>228</v>
      </c>
      <c r="E157" s="132">
        <v>2</v>
      </c>
    </row>
    <row r="158" spans="2:5">
      <c r="B158" s="138" t="s">
        <v>239</v>
      </c>
      <c r="C158" s="131" t="s">
        <v>240</v>
      </c>
      <c r="D158" s="132" t="s">
        <v>228</v>
      </c>
      <c r="E158" s="132">
        <v>2</v>
      </c>
    </row>
    <row r="159" spans="2:5">
      <c r="B159" s="138" t="s">
        <v>241</v>
      </c>
      <c r="C159" s="131" t="s">
        <v>242</v>
      </c>
      <c r="D159" s="132" t="s">
        <v>228</v>
      </c>
      <c r="E159" s="132">
        <v>2</v>
      </c>
    </row>
    <row r="160" spans="2:5">
      <c r="B160" s="138" t="s">
        <v>243</v>
      </c>
      <c r="C160" s="131" t="s">
        <v>244</v>
      </c>
      <c r="D160" s="132" t="s">
        <v>245</v>
      </c>
      <c r="E160" s="132">
        <v>10</v>
      </c>
    </row>
    <row r="161" spans="1:5">
      <c r="B161" s="138" t="s">
        <v>246</v>
      </c>
      <c r="C161" s="131" t="s">
        <v>247</v>
      </c>
      <c r="D161" s="132" t="s">
        <v>245</v>
      </c>
      <c r="E161" s="132">
        <v>10</v>
      </c>
    </row>
    <row r="162" spans="1:5">
      <c r="B162" s="138" t="s">
        <v>248</v>
      </c>
      <c r="C162" s="131" t="s">
        <v>249</v>
      </c>
      <c r="D162" s="132" t="s">
        <v>245</v>
      </c>
      <c r="E162" s="132">
        <v>6</v>
      </c>
    </row>
    <row r="163" spans="1:5">
      <c r="B163" s="138" t="s">
        <v>250</v>
      </c>
      <c r="C163" s="131" t="s">
        <v>251</v>
      </c>
      <c r="D163" s="132" t="s">
        <v>245</v>
      </c>
      <c r="E163" s="132">
        <v>6</v>
      </c>
    </row>
    <row r="164" spans="1:5">
      <c r="B164" s="138" t="s">
        <v>252</v>
      </c>
      <c r="C164" s="143" t="s">
        <v>253</v>
      </c>
      <c r="D164" s="132" t="s">
        <v>245</v>
      </c>
      <c r="E164" s="132"/>
    </row>
    <row r="165" spans="1:5">
      <c r="B165" s="138" t="s">
        <v>252</v>
      </c>
      <c r="C165" s="143" t="s">
        <v>254</v>
      </c>
      <c r="D165" s="132" t="s">
        <v>245</v>
      </c>
      <c r="E165" s="132"/>
    </row>
    <row r="166" spans="1:5">
      <c r="B166" s="138" t="s">
        <v>255</v>
      </c>
      <c r="C166" s="131" t="s">
        <v>256</v>
      </c>
      <c r="D166" s="132" t="s">
        <v>257</v>
      </c>
      <c r="E166" s="132">
        <v>2</v>
      </c>
    </row>
    <row r="167" spans="1:5">
      <c r="B167" s="142" t="s">
        <v>1116</v>
      </c>
      <c r="C167" s="136"/>
      <c r="D167" s="137"/>
      <c r="E167" s="137"/>
    </row>
    <row r="168" spans="1:5">
      <c r="B168" s="131" t="s">
        <v>1117</v>
      </c>
      <c r="C168" s="131" t="s">
        <v>1118</v>
      </c>
      <c r="D168" s="132" t="s">
        <v>186</v>
      </c>
      <c r="E168" s="132">
        <v>2</v>
      </c>
    </row>
    <row r="169" spans="1:5">
      <c r="B169" s="131" t="s">
        <v>1119</v>
      </c>
      <c r="C169" s="131" t="s">
        <v>1120</v>
      </c>
      <c r="D169" s="132" t="s">
        <v>186</v>
      </c>
      <c r="E169" s="132">
        <v>2</v>
      </c>
    </row>
    <row r="170" spans="1:5">
      <c r="B170" s="131" t="s">
        <v>1121</v>
      </c>
      <c r="C170" s="131" t="s">
        <v>1122</v>
      </c>
      <c r="D170" s="132" t="s">
        <v>186</v>
      </c>
      <c r="E170" s="132">
        <v>2</v>
      </c>
    </row>
    <row r="171" spans="1:5">
      <c r="B171" s="131" t="s">
        <v>258</v>
      </c>
      <c r="C171" s="131" t="s">
        <v>1123</v>
      </c>
      <c r="D171" s="132" t="s">
        <v>186</v>
      </c>
      <c r="E171" s="132">
        <v>2</v>
      </c>
    </row>
    <row r="172" spans="1:5">
      <c r="B172" s="131" t="s">
        <v>259</v>
      </c>
      <c r="C172" s="131" t="s">
        <v>260</v>
      </c>
      <c r="D172" s="132" t="s">
        <v>189</v>
      </c>
      <c r="E172" s="132">
        <v>20</v>
      </c>
    </row>
    <row r="173" spans="1:5">
      <c r="B173" s="131" t="s">
        <v>261</v>
      </c>
      <c r="C173" s="131" t="s">
        <v>262</v>
      </c>
      <c r="D173" s="132" t="s">
        <v>189</v>
      </c>
      <c r="E173" s="132">
        <v>40</v>
      </c>
    </row>
    <row r="174" spans="1:5">
      <c r="B174" s="138"/>
      <c r="C174" s="138"/>
      <c r="D174" s="135"/>
      <c r="E174" s="132"/>
    </row>
    <row r="175" spans="1:5" ht="19.149999999999999" customHeight="1">
      <c r="A175" s="123">
        <v>4</v>
      </c>
      <c r="B175" s="145" t="s">
        <v>1127</v>
      </c>
      <c r="C175" s="146"/>
      <c r="D175" s="147"/>
      <c r="E175" s="126" t="s">
        <v>1083</v>
      </c>
    </row>
    <row r="176" spans="1:5">
      <c r="B176" s="127" t="s">
        <v>1112</v>
      </c>
      <c r="C176" s="128"/>
      <c r="D176" s="129"/>
      <c r="E176" s="137"/>
    </row>
    <row r="177" spans="2:5">
      <c r="B177" s="130" t="s">
        <v>263</v>
      </c>
      <c r="C177" s="131" t="s">
        <v>264</v>
      </c>
      <c r="D177" s="132" t="s">
        <v>181</v>
      </c>
      <c r="E177" s="132">
        <v>1</v>
      </c>
    </row>
    <row r="178" spans="2:5">
      <c r="B178" s="130" t="s">
        <v>182</v>
      </c>
      <c r="C178" s="131" t="s">
        <v>265</v>
      </c>
      <c r="D178" s="132" t="s">
        <v>183</v>
      </c>
      <c r="E178" s="132">
        <v>1</v>
      </c>
    </row>
    <row r="179" spans="2:5">
      <c r="B179" s="130" t="s">
        <v>184</v>
      </c>
      <c r="C179" s="131" t="s">
        <v>266</v>
      </c>
      <c r="D179" s="132" t="s">
        <v>183</v>
      </c>
      <c r="E179" s="132">
        <v>1</v>
      </c>
    </row>
    <row r="180" spans="2:5">
      <c r="B180" s="133" t="s">
        <v>185</v>
      </c>
      <c r="C180" s="131" t="s">
        <v>267</v>
      </c>
      <c r="D180" s="132" t="s">
        <v>186</v>
      </c>
      <c r="E180" s="132">
        <v>1</v>
      </c>
    </row>
    <row r="181" spans="2:5">
      <c r="B181" s="134" t="s">
        <v>187</v>
      </c>
      <c r="C181" s="131" t="s">
        <v>268</v>
      </c>
      <c r="D181" s="132" t="s">
        <v>1113</v>
      </c>
      <c r="E181" s="132">
        <v>1</v>
      </c>
    </row>
    <row r="182" spans="2:5">
      <c r="B182" s="134" t="s">
        <v>188</v>
      </c>
      <c r="C182" s="131" t="s">
        <v>269</v>
      </c>
      <c r="D182" s="132" t="s">
        <v>189</v>
      </c>
      <c r="E182" s="132">
        <v>50</v>
      </c>
    </row>
    <row r="183" spans="2:5">
      <c r="B183" s="134" t="s">
        <v>190</v>
      </c>
      <c r="C183" s="131" t="s">
        <v>270</v>
      </c>
      <c r="D183" s="132" t="s">
        <v>189</v>
      </c>
      <c r="E183" s="132">
        <v>50</v>
      </c>
    </row>
    <row r="184" spans="2:5">
      <c r="B184" s="134" t="s">
        <v>191</v>
      </c>
      <c r="C184" s="131" t="s">
        <v>1114</v>
      </c>
      <c r="D184" s="132" t="s">
        <v>192</v>
      </c>
      <c r="E184" s="132">
        <v>1</v>
      </c>
    </row>
    <row r="185" spans="2:5">
      <c r="B185" s="134" t="s">
        <v>193</v>
      </c>
      <c r="C185" s="131" t="s">
        <v>271</v>
      </c>
      <c r="D185" s="132" t="s">
        <v>192</v>
      </c>
      <c r="E185" s="132">
        <v>2</v>
      </c>
    </row>
    <row r="186" spans="2:5">
      <c r="B186" s="127" t="s">
        <v>1115</v>
      </c>
      <c r="C186" s="136"/>
      <c r="D186" s="137"/>
      <c r="E186" s="137"/>
    </row>
    <row r="187" spans="2:5">
      <c r="B187" s="138" t="s">
        <v>194</v>
      </c>
      <c r="C187" s="131" t="s">
        <v>272</v>
      </c>
      <c r="D187" s="132" t="s">
        <v>186</v>
      </c>
      <c r="E187" s="132">
        <v>1</v>
      </c>
    </row>
    <row r="188" spans="2:5">
      <c r="B188" s="138" t="s">
        <v>195</v>
      </c>
      <c r="C188" s="131" t="s">
        <v>273</v>
      </c>
      <c r="D188" s="132" t="s">
        <v>186</v>
      </c>
      <c r="E188" s="132">
        <v>1</v>
      </c>
    </row>
    <row r="189" spans="2:5">
      <c r="B189" s="138" t="s">
        <v>196</v>
      </c>
      <c r="C189" s="131" t="s">
        <v>274</v>
      </c>
      <c r="D189" s="132" t="s">
        <v>186</v>
      </c>
      <c r="E189" s="132">
        <v>54</v>
      </c>
    </row>
    <row r="190" spans="2:5">
      <c r="B190" s="138" t="s">
        <v>197</v>
      </c>
      <c r="C190" s="131" t="s">
        <v>275</v>
      </c>
      <c r="D190" s="132" t="s">
        <v>189</v>
      </c>
      <c r="E190" s="139">
        <v>17</v>
      </c>
    </row>
    <row r="191" spans="2:5">
      <c r="B191" s="138" t="s">
        <v>198</v>
      </c>
      <c r="C191" s="131" t="s">
        <v>275</v>
      </c>
      <c r="D191" s="132" t="s">
        <v>189</v>
      </c>
      <c r="E191" s="132">
        <v>0</v>
      </c>
    </row>
    <row r="192" spans="2:5">
      <c r="B192" s="138" t="s">
        <v>199</v>
      </c>
      <c r="C192" s="131" t="s">
        <v>276</v>
      </c>
      <c r="D192" s="132" t="s">
        <v>189</v>
      </c>
      <c r="E192" s="132">
        <v>17</v>
      </c>
    </row>
    <row r="193" spans="2:5">
      <c r="B193" s="138" t="s">
        <v>200</v>
      </c>
      <c r="C193" s="131" t="s">
        <v>276</v>
      </c>
      <c r="D193" s="132" t="s">
        <v>189</v>
      </c>
      <c r="E193" s="132">
        <v>0</v>
      </c>
    </row>
    <row r="194" spans="2:5">
      <c r="B194" s="138" t="s">
        <v>201</v>
      </c>
      <c r="C194" s="131" t="s">
        <v>277</v>
      </c>
      <c r="D194" s="132" t="s">
        <v>189</v>
      </c>
      <c r="E194" s="132">
        <v>35</v>
      </c>
    </row>
    <row r="195" spans="2:5">
      <c r="B195" s="138" t="s">
        <v>202</v>
      </c>
      <c r="C195" s="131" t="s">
        <v>277</v>
      </c>
      <c r="D195" s="132" t="s">
        <v>189</v>
      </c>
      <c r="E195" s="132">
        <v>0</v>
      </c>
    </row>
    <row r="196" spans="2:5">
      <c r="B196" s="138" t="s">
        <v>203</v>
      </c>
      <c r="C196" s="131" t="s">
        <v>278</v>
      </c>
      <c r="D196" s="132" t="s">
        <v>189</v>
      </c>
      <c r="E196" s="132"/>
    </row>
    <row r="197" spans="2:5">
      <c r="B197" s="138" t="s">
        <v>204</v>
      </c>
      <c r="C197" s="131" t="s">
        <v>205</v>
      </c>
      <c r="D197" s="132" t="s">
        <v>186</v>
      </c>
      <c r="E197" s="132"/>
    </row>
    <row r="198" spans="2:5">
      <c r="B198" s="138" t="s">
        <v>206</v>
      </c>
      <c r="C198" s="131" t="s">
        <v>279</v>
      </c>
      <c r="D198" s="132" t="s">
        <v>186</v>
      </c>
      <c r="E198" s="132"/>
    </row>
    <row r="199" spans="2:5">
      <c r="B199" s="138" t="s">
        <v>207</v>
      </c>
      <c r="C199" s="131" t="s">
        <v>280</v>
      </c>
      <c r="D199" s="132" t="s">
        <v>189</v>
      </c>
      <c r="E199" s="132">
        <v>10</v>
      </c>
    </row>
    <row r="200" spans="2:5">
      <c r="B200" s="138" t="s">
        <v>208</v>
      </c>
      <c r="C200" s="131" t="s">
        <v>209</v>
      </c>
      <c r="D200" s="132" t="s">
        <v>186</v>
      </c>
      <c r="E200" s="132">
        <f>E188*3*2</f>
        <v>6</v>
      </c>
    </row>
    <row r="201" spans="2:5">
      <c r="B201" s="138" t="s">
        <v>210</v>
      </c>
      <c r="C201" s="131" t="s">
        <v>281</v>
      </c>
      <c r="D201" s="132" t="s">
        <v>189</v>
      </c>
      <c r="E201" s="132">
        <f>E188*4*6/2</f>
        <v>12</v>
      </c>
    </row>
    <row r="202" spans="2:5">
      <c r="B202" s="138" t="s">
        <v>211</v>
      </c>
      <c r="C202" s="131" t="s">
        <v>212</v>
      </c>
      <c r="D202" s="132" t="s">
        <v>189</v>
      </c>
      <c r="E202" s="132">
        <v>5</v>
      </c>
    </row>
    <row r="203" spans="2:5">
      <c r="B203" s="138" t="s">
        <v>213</v>
      </c>
      <c r="C203" s="131" t="s">
        <v>214</v>
      </c>
      <c r="D203" s="132" t="s">
        <v>189</v>
      </c>
      <c r="E203" s="140">
        <f>E189*0.3</f>
        <v>16.2</v>
      </c>
    </row>
    <row r="204" spans="2:5">
      <c r="B204" s="138" t="s">
        <v>215</v>
      </c>
      <c r="C204" s="131" t="s">
        <v>216</v>
      </c>
      <c r="D204" s="132" t="s">
        <v>217</v>
      </c>
      <c r="E204" s="140">
        <f>ROUNDUP(E188*2*3*0.6,2)</f>
        <v>3.6</v>
      </c>
    </row>
    <row r="205" spans="2:5">
      <c r="B205" s="138" t="s">
        <v>218</v>
      </c>
      <c r="C205" s="131" t="s">
        <v>219</v>
      </c>
      <c r="D205" s="132" t="s">
        <v>220</v>
      </c>
      <c r="E205" s="132">
        <f>ROUNDUP(E189*0.3*0.7,0)</f>
        <v>12</v>
      </c>
    </row>
    <row r="206" spans="2:5">
      <c r="B206" s="138" t="s">
        <v>221</v>
      </c>
      <c r="C206" s="131" t="s">
        <v>219</v>
      </c>
      <c r="D206" s="132" t="s">
        <v>220</v>
      </c>
      <c r="E206" s="132">
        <f>ROUNDUP(E189*0.3*0.6,0)</f>
        <v>10</v>
      </c>
    </row>
    <row r="207" spans="2:5">
      <c r="B207" s="138" t="s">
        <v>222</v>
      </c>
      <c r="C207" s="131" t="s">
        <v>223</v>
      </c>
      <c r="D207" s="132" t="s">
        <v>224</v>
      </c>
      <c r="E207" s="141">
        <f>ROUNDUP((E189*(30*10*(6+1))/1000000)*2.75,2)</f>
        <v>0.32</v>
      </c>
    </row>
    <row r="208" spans="2:5">
      <c r="B208" s="142" t="s">
        <v>225</v>
      </c>
      <c r="C208" s="136"/>
      <c r="D208" s="137"/>
      <c r="E208" s="137"/>
    </row>
    <row r="209" spans="2:5">
      <c r="B209" s="138" t="s">
        <v>226</v>
      </c>
      <c r="C209" s="131" t="s">
        <v>227</v>
      </c>
      <c r="D209" s="132" t="s">
        <v>228</v>
      </c>
      <c r="E209" s="132">
        <v>2</v>
      </c>
    </row>
    <row r="210" spans="2:5">
      <c r="B210" s="138" t="s">
        <v>229</v>
      </c>
      <c r="C210" s="131" t="s">
        <v>230</v>
      </c>
      <c r="D210" s="132" t="s">
        <v>228</v>
      </c>
      <c r="E210" s="132">
        <v>2</v>
      </c>
    </row>
    <row r="211" spans="2:5">
      <c r="B211" s="138" t="s">
        <v>231</v>
      </c>
      <c r="C211" s="131" t="s">
        <v>232</v>
      </c>
      <c r="D211" s="132" t="s">
        <v>228</v>
      </c>
      <c r="E211" s="132">
        <v>2</v>
      </c>
    </row>
    <row r="212" spans="2:5">
      <c r="B212" s="138" t="s">
        <v>233</v>
      </c>
      <c r="C212" s="131" t="s">
        <v>234</v>
      </c>
      <c r="D212" s="132" t="s">
        <v>228</v>
      </c>
      <c r="E212" s="132">
        <v>2</v>
      </c>
    </row>
    <row r="213" spans="2:5">
      <c r="B213" s="138" t="s">
        <v>235</v>
      </c>
      <c r="C213" s="131" t="s">
        <v>236</v>
      </c>
      <c r="D213" s="132" t="s">
        <v>228</v>
      </c>
      <c r="E213" s="132">
        <v>2</v>
      </c>
    </row>
    <row r="214" spans="2:5">
      <c r="B214" s="138" t="s">
        <v>237</v>
      </c>
      <c r="C214" s="131" t="s">
        <v>238</v>
      </c>
      <c r="D214" s="132" t="s">
        <v>228</v>
      </c>
      <c r="E214" s="132">
        <v>2</v>
      </c>
    </row>
    <row r="215" spans="2:5">
      <c r="B215" s="138" t="s">
        <v>239</v>
      </c>
      <c r="C215" s="131" t="s">
        <v>240</v>
      </c>
      <c r="D215" s="132" t="s">
        <v>228</v>
      </c>
      <c r="E215" s="132">
        <v>2</v>
      </c>
    </row>
    <row r="216" spans="2:5">
      <c r="B216" s="138" t="s">
        <v>241</v>
      </c>
      <c r="C216" s="131" t="s">
        <v>242</v>
      </c>
      <c r="D216" s="132" t="s">
        <v>228</v>
      </c>
      <c r="E216" s="132">
        <v>2</v>
      </c>
    </row>
    <row r="217" spans="2:5">
      <c r="B217" s="138" t="s">
        <v>243</v>
      </c>
      <c r="C217" s="131" t="s">
        <v>244</v>
      </c>
      <c r="D217" s="132" t="s">
        <v>245</v>
      </c>
      <c r="E217" s="132">
        <v>10</v>
      </c>
    </row>
    <row r="218" spans="2:5">
      <c r="B218" s="138" t="s">
        <v>246</v>
      </c>
      <c r="C218" s="131" t="s">
        <v>247</v>
      </c>
      <c r="D218" s="132" t="s">
        <v>245</v>
      </c>
      <c r="E218" s="132">
        <v>10</v>
      </c>
    </row>
    <row r="219" spans="2:5">
      <c r="B219" s="138" t="s">
        <v>248</v>
      </c>
      <c r="C219" s="131" t="s">
        <v>249</v>
      </c>
      <c r="D219" s="132" t="s">
        <v>245</v>
      </c>
      <c r="E219" s="132">
        <v>6</v>
      </c>
    </row>
    <row r="220" spans="2:5">
      <c r="B220" s="138" t="s">
        <v>250</v>
      </c>
      <c r="C220" s="131" t="s">
        <v>251</v>
      </c>
      <c r="D220" s="132" t="s">
        <v>245</v>
      </c>
      <c r="E220" s="132">
        <v>6</v>
      </c>
    </row>
    <row r="221" spans="2:5">
      <c r="B221" s="138" t="s">
        <v>252</v>
      </c>
      <c r="C221" s="143" t="s">
        <v>253</v>
      </c>
      <c r="D221" s="132" t="s">
        <v>245</v>
      </c>
      <c r="E221" s="132"/>
    </row>
    <row r="222" spans="2:5">
      <c r="B222" s="138" t="s">
        <v>252</v>
      </c>
      <c r="C222" s="143" t="s">
        <v>254</v>
      </c>
      <c r="D222" s="132" t="s">
        <v>245</v>
      </c>
      <c r="E222" s="132"/>
    </row>
    <row r="223" spans="2:5">
      <c r="B223" s="138" t="s">
        <v>255</v>
      </c>
      <c r="C223" s="131" t="s">
        <v>256</v>
      </c>
      <c r="D223" s="132" t="s">
        <v>257</v>
      </c>
      <c r="E223" s="132">
        <v>2</v>
      </c>
    </row>
    <row r="224" spans="2:5">
      <c r="B224" s="142" t="s">
        <v>1116</v>
      </c>
      <c r="C224" s="136"/>
      <c r="D224" s="137"/>
      <c r="E224" s="137"/>
    </row>
    <row r="225" spans="1:5">
      <c r="B225" s="131" t="s">
        <v>1117</v>
      </c>
      <c r="C225" s="131" t="s">
        <v>1118</v>
      </c>
      <c r="D225" s="132" t="s">
        <v>186</v>
      </c>
      <c r="E225" s="132">
        <v>2</v>
      </c>
    </row>
    <row r="226" spans="1:5">
      <c r="B226" s="131" t="s">
        <v>1119</v>
      </c>
      <c r="C226" s="131" t="s">
        <v>1120</v>
      </c>
      <c r="D226" s="132" t="s">
        <v>186</v>
      </c>
      <c r="E226" s="132">
        <v>2</v>
      </c>
    </row>
    <row r="227" spans="1:5">
      <c r="B227" s="131" t="s">
        <v>1121</v>
      </c>
      <c r="C227" s="131" t="s">
        <v>1122</v>
      </c>
      <c r="D227" s="132" t="s">
        <v>186</v>
      </c>
      <c r="E227" s="132">
        <v>2</v>
      </c>
    </row>
    <row r="228" spans="1:5">
      <c r="B228" s="131" t="s">
        <v>258</v>
      </c>
      <c r="C228" s="131" t="s">
        <v>1123</v>
      </c>
      <c r="D228" s="132" t="s">
        <v>186</v>
      </c>
      <c r="E228" s="132">
        <v>2</v>
      </c>
    </row>
    <row r="229" spans="1:5">
      <c r="B229" s="131" t="s">
        <v>259</v>
      </c>
      <c r="C229" s="131" t="s">
        <v>260</v>
      </c>
      <c r="D229" s="132" t="s">
        <v>189</v>
      </c>
      <c r="E229" s="132">
        <v>20</v>
      </c>
    </row>
    <row r="230" spans="1:5">
      <c r="B230" s="131" t="s">
        <v>261</v>
      </c>
      <c r="C230" s="131" t="s">
        <v>262</v>
      </c>
      <c r="D230" s="132" t="s">
        <v>189</v>
      </c>
      <c r="E230" s="132">
        <f>E226*10</f>
        <v>20</v>
      </c>
    </row>
    <row r="231" spans="1:5">
      <c r="B231" s="138"/>
      <c r="C231" s="138"/>
      <c r="D231" s="135"/>
      <c r="E231" s="132"/>
    </row>
    <row r="232" spans="1:5" ht="19.149999999999999" customHeight="1">
      <c r="A232" s="123">
        <v>5</v>
      </c>
      <c r="B232" s="145" t="s">
        <v>1128</v>
      </c>
      <c r="C232" s="146"/>
      <c r="D232" s="147"/>
      <c r="E232" s="126" t="s">
        <v>1083</v>
      </c>
    </row>
    <row r="233" spans="1:5">
      <c r="B233" s="127" t="s">
        <v>1112</v>
      </c>
      <c r="C233" s="128"/>
      <c r="D233" s="129"/>
      <c r="E233" s="137"/>
    </row>
    <row r="234" spans="1:5">
      <c r="B234" s="130" t="s">
        <v>263</v>
      </c>
      <c r="C234" s="131" t="s">
        <v>264</v>
      </c>
      <c r="D234" s="132" t="s">
        <v>181</v>
      </c>
      <c r="E234" s="132">
        <v>1</v>
      </c>
    </row>
    <row r="235" spans="1:5">
      <c r="B235" s="130" t="s">
        <v>182</v>
      </c>
      <c r="C235" s="131" t="s">
        <v>265</v>
      </c>
      <c r="D235" s="132" t="s">
        <v>183</v>
      </c>
      <c r="E235" s="132">
        <v>1</v>
      </c>
    </row>
    <row r="236" spans="1:5">
      <c r="B236" s="130" t="s">
        <v>184</v>
      </c>
      <c r="C236" s="131" t="s">
        <v>266</v>
      </c>
      <c r="D236" s="132" t="s">
        <v>183</v>
      </c>
      <c r="E236" s="132">
        <v>1</v>
      </c>
    </row>
    <row r="237" spans="1:5">
      <c r="B237" s="133" t="s">
        <v>185</v>
      </c>
      <c r="C237" s="131" t="s">
        <v>267</v>
      </c>
      <c r="D237" s="132" t="s">
        <v>186</v>
      </c>
      <c r="E237" s="132">
        <v>1</v>
      </c>
    </row>
    <row r="238" spans="1:5">
      <c r="B238" s="134" t="s">
        <v>187</v>
      </c>
      <c r="C238" s="131" t="s">
        <v>268</v>
      </c>
      <c r="D238" s="132" t="s">
        <v>1113</v>
      </c>
      <c r="E238" s="132">
        <v>1</v>
      </c>
    </row>
    <row r="239" spans="1:5">
      <c r="B239" s="134" t="s">
        <v>188</v>
      </c>
      <c r="C239" s="131" t="s">
        <v>269</v>
      </c>
      <c r="D239" s="132" t="s">
        <v>189</v>
      </c>
      <c r="E239" s="132">
        <v>50</v>
      </c>
    </row>
    <row r="240" spans="1:5">
      <c r="B240" s="134" t="s">
        <v>190</v>
      </c>
      <c r="C240" s="131" t="s">
        <v>270</v>
      </c>
      <c r="D240" s="132" t="s">
        <v>189</v>
      </c>
      <c r="E240" s="132">
        <v>50</v>
      </c>
    </row>
    <row r="241" spans="2:5">
      <c r="B241" s="134" t="s">
        <v>191</v>
      </c>
      <c r="C241" s="131" t="s">
        <v>1114</v>
      </c>
      <c r="D241" s="132" t="s">
        <v>192</v>
      </c>
      <c r="E241" s="132">
        <v>1</v>
      </c>
    </row>
    <row r="242" spans="2:5">
      <c r="B242" s="134" t="s">
        <v>193</v>
      </c>
      <c r="C242" s="131" t="s">
        <v>271</v>
      </c>
      <c r="D242" s="132" t="s">
        <v>192</v>
      </c>
      <c r="E242" s="132">
        <v>2</v>
      </c>
    </row>
    <row r="243" spans="2:5">
      <c r="B243" s="127" t="s">
        <v>1115</v>
      </c>
      <c r="C243" s="136"/>
      <c r="D243" s="137"/>
      <c r="E243" s="137"/>
    </row>
    <row r="244" spans="2:5">
      <c r="B244" s="138" t="s">
        <v>194</v>
      </c>
      <c r="C244" s="131" t="s">
        <v>272</v>
      </c>
      <c r="D244" s="132" t="s">
        <v>186</v>
      </c>
      <c r="E244" s="132">
        <v>1</v>
      </c>
    </row>
    <row r="245" spans="2:5">
      <c r="B245" s="138" t="s">
        <v>195</v>
      </c>
      <c r="C245" s="131" t="s">
        <v>273</v>
      </c>
      <c r="D245" s="132" t="s">
        <v>186</v>
      </c>
      <c r="E245" s="132">
        <v>1</v>
      </c>
    </row>
    <row r="246" spans="2:5">
      <c r="B246" s="138" t="s">
        <v>196</v>
      </c>
      <c r="C246" s="131" t="s">
        <v>274</v>
      </c>
      <c r="D246" s="132" t="s">
        <v>186</v>
      </c>
      <c r="E246" s="132">
        <v>40</v>
      </c>
    </row>
    <row r="247" spans="2:5">
      <c r="B247" s="138" t="s">
        <v>197</v>
      </c>
      <c r="C247" s="131" t="s">
        <v>275</v>
      </c>
      <c r="D247" s="132" t="s">
        <v>189</v>
      </c>
      <c r="E247" s="139">
        <v>12</v>
      </c>
    </row>
    <row r="248" spans="2:5">
      <c r="B248" s="138" t="s">
        <v>198</v>
      </c>
      <c r="C248" s="131" t="s">
        <v>275</v>
      </c>
      <c r="D248" s="132" t="s">
        <v>189</v>
      </c>
      <c r="E248" s="132">
        <v>0</v>
      </c>
    </row>
    <row r="249" spans="2:5">
      <c r="B249" s="138" t="s">
        <v>199</v>
      </c>
      <c r="C249" s="131" t="s">
        <v>276</v>
      </c>
      <c r="D249" s="132" t="s">
        <v>189</v>
      </c>
      <c r="E249" s="132">
        <v>12</v>
      </c>
    </row>
    <row r="250" spans="2:5">
      <c r="B250" s="138" t="s">
        <v>200</v>
      </c>
      <c r="C250" s="131" t="s">
        <v>276</v>
      </c>
      <c r="D250" s="132" t="s">
        <v>189</v>
      </c>
      <c r="E250" s="132">
        <v>0</v>
      </c>
    </row>
    <row r="251" spans="2:5">
      <c r="B251" s="138" t="s">
        <v>201</v>
      </c>
      <c r="C251" s="131" t="s">
        <v>277</v>
      </c>
      <c r="D251" s="132" t="s">
        <v>189</v>
      </c>
      <c r="E251" s="132">
        <v>0</v>
      </c>
    </row>
    <row r="252" spans="2:5">
      <c r="B252" s="138" t="s">
        <v>202</v>
      </c>
      <c r="C252" s="131" t="s">
        <v>277</v>
      </c>
      <c r="D252" s="132" t="s">
        <v>189</v>
      </c>
      <c r="E252" s="132"/>
    </row>
    <row r="253" spans="2:5">
      <c r="B253" s="138" t="s">
        <v>203</v>
      </c>
      <c r="C253" s="131" t="s">
        <v>278</v>
      </c>
      <c r="D253" s="132" t="s">
        <v>189</v>
      </c>
      <c r="E253" s="132"/>
    </row>
    <row r="254" spans="2:5">
      <c r="B254" s="138" t="s">
        <v>204</v>
      </c>
      <c r="C254" s="131" t="s">
        <v>205</v>
      </c>
      <c r="D254" s="132" t="s">
        <v>186</v>
      </c>
      <c r="E254" s="132"/>
    </row>
    <row r="255" spans="2:5">
      <c r="B255" s="138" t="s">
        <v>206</v>
      </c>
      <c r="C255" s="131" t="s">
        <v>279</v>
      </c>
      <c r="D255" s="132" t="s">
        <v>186</v>
      </c>
      <c r="E255" s="132"/>
    </row>
    <row r="256" spans="2:5">
      <c r="B256" s="138" t="s">
        <v>207</v>
      </c>
      <c r="C256" s="131" t="s">
        <v>280</v>
      </c>
      <c r="D256" s="132" t="s">
        <v>189</v>
      </c>
      <c r="E256" s="132">
        <v>10</v>
      </c>
    </row>
    <row r="257" spans="2:5">
      <c r="B257" s="138" t="s">
        <v>208</v>
      </c>
      <c r="C257" s="131" t="s">
        <v>209</v>
      </c>
      <c r="D257" s="132" t="s">
        <v>186</v>
      </c>
      <c r="E257" s="132">
        <f>E245*3*2</f>
        <v>6</v>
      </c>
    </row>
    <row r="258" spans="2:5">
      <c r="B258" s="138" t="s">
        <v>210</v>
      </c>
      <c r="C258" s="131" t="s">
        <v>281</v>
      </c>
      <c r="D258" s="132" t="s">
        <v>189</v>
      </c>
      <c r="E258" s="132">
        <f>E245*4*6/2</f>
        <v>12</v>
      </c>
    </row>
    <row r="259" spans="2:5">
      <c r="B259" s="138" t="s">
        <v>211</v>
      </c>
      <c r="C259" s="131" t="s">
        <v>212</v>
      </c>
      <c r="D259" s="132" t="s">
        <v>189</v>
      </c>
      <c r="E259" s="132">
        <v>4</v>
      </c>
    </row>
    <row r="260" spans="2:5">
      <c r="B260" s="138" t="s">
        <v>213</v>
      </c>
      <c r="C260" s="131" t="s">
        <v>214</v>
      </c>
      <c r="D260" s="132" t="s">
        <v>189</v>
      </c>
      <c r="E260" s="140">
        <f>E246*0.3</f>
        <v>12</v>
      </c>
    </row>
    <row r="261" spans="2:5">
      <c r="B261" s="138" t="s">
        <v>215</v>
      </c>
      <c r="C261" s="131" t="s">
        <v>216</v>
      </c>
      <c r="D261" s="132" t="s">
        <v>217</v>
      </c>
      <c r="E261" s="140">
        <f>ROUNDUP(E245*2*3*0.6,2)</f>
        <v>3.6</v>
      </c>
    </row>
    <row r="262" spans="2:5">
      <c r="B262" s="138" t="s">
        <v>218</v>
      </c>
      <c r="C262" s="131" t="s">
        <v>219</v>
      </c>
      <c r="D262" s="132" t="s">
        <v>220</v>
      </c>
      <c r="E262" s="132">
        <f>ROUNDUP(E246*0.3*0.7,0)</f>
        <v>9</v>
      </c>
    </row>
    <row r="263" spans="2:5">
      <c r="B263" s="138" t="s">
        <v>221</v>
      </c>
      <c r="C263" s="131" t="s">
        <v>219</v>
      </c>
      <c r="D263" s="132" t="s">
        <v>220</v>
      </c>
      <c r="E263" s="132">
        <f>ROUNDUP(E246*0.3*0.6,0)</f>
        <v>8</v>
      </c>
    </row>
    <row r="264" spans="2:5">
      <c r="B264" s="138" t="s">
        <v>222</v>
      </c>
      <c r="C264" s="131" t="s">
        <v>223</v>
      </c>
      <c r="D264" s="132" t="s">
        <v>224</v>
      </c>
      <c r="E264" s="141">
        <f>ROUNDUP((E246*(30*10*(6+1))/1000000)*2.75,2)</f>
        <v>0.24000000000000002</v>
      </c>
    </row>
    <row r="265" spans="2:5">
      <c r="B265" s="142" t="s">
        <v>225</v>
      </c>
      <c r="C265" s="136"/>
      <c r="D265" s="137"/>
      <c r="E265" s="137"/>
    </row>
    <row r="266" spans="2:5">
      <c r="B266" s="138" t="s">
        <v>226</v>
      </c>
      <c r="C266" s="131" t="s">
        <v>227</v>
      </c>
      <c r="D266" s="132" t="s">
        <v>228</v>
      </c>
      <c r="E266" s="132">
        <v>1</v>
      </c>
    </row>
    <row r="267" spans="2:5">
      <c r="B267" s="138" t="s">
        <v>229</v>
      </c>
      <c r="C267" s="131" t="s">
        <v>230</v>
      </c>
      <c r="D267" s="132" t="s">
        <v>228</v>
      </c>
      <c r="E267" s="132">
        <v>1</v>
      </c>
    </row>
    <row r="268" spans="2:5">
      <c r="B268" s="138" t="s">
        <v>231</v>
      </c>
      <c r="C268" s="131" t="s">
        <v>232</v>
      </c>
      <c r="D268" s="132" t="s">
        <v>228</v>
      </c>
      <c r="E268" s="132">
        <v>1</v>
      </c>
    </row>
    <row r="269" spans="2:5">
      <c r="B269" s="138" t="s">
        <v>233</v>
      </c>
      <c r="C269" s="131" t="s">
        <v>234</v>
      </c>
      <c r="D269" s="132" t="s">
        <v>228</v>
      </c>
      <c r="E269" s="132">
        <v>1</v>
      </c>
    </row>
    <row r="270" spans="2:5">
      <c r="B270" s="138" t="s">
        <v>235</v>
      </c>
      <c r="C270" s="131" t="s">
        <v>236</v>
      </c>
      <c r="D270" s="132" t="s">
        <v>228</v>
      </c>
      <c r="E270" s="132">
        <v>1</v>
      </c>
    </row>
    <row r="271" spans="2:5">
      <c r="B271" s="138" t="s">
        <v>237</v>
      </c>
      <c r="C271" s="131" t="s">
        <v>238</v>
      </c>
      <c r="D271" s="132" t="s">
        <v>228</v>
      </c>
      <c r="E271" s="132">
        <v>1</v>
      </c>
    </row>
    <row r="272" spans="2:5">
      <c r="B272" s="138" t="s">
        <v>239</v>
      </c>
      <c r="C272" s="131" t="s">
        <v>240</v>
      </c>
      <c r="D272" s="132" t="s">
        <v>228</v>
      </c>
      <c r="E272" s="132">
        <v>1</v>
      </c>
    </row>
    <row r="273" spans="2:5">
      <c r="B273" s="138" t="s">
        <v>241</v>
      </c>
      <c r="C273" s="131" t="s">
        <v>242</v>
      </c>
      <c r="D273" s="132" t="s">
        <v>228</v>
      </c>
      <c r="E273" s="132">
        <v>1</v>
      </c>
    </row>
    <row r="274" spans="2:5">
      <c r="B274" s="138" t="s">
        <v>243</v>
      </c>
      <c r="C274" s="131" t="s">
        <v>244</v>
      </c>
      <c r="D274" s="132" t="s">
        <v>245</v>
      </c>
      <c r="E274" s="132">
        <v>5</v>
      </c>
    </row>
    <row r="275" spans="2:5">
      <c r="B275" s="138" t="s">
        <v>246</v>
      </c>
      <c r="C275" s="131" t="s">
        <v>247</v>
      </c>
      <c r="D275" s="132" t="s">
        <v>245</v>
      </c>
      <c r="E275" s="132">
        <v>5</v>
      </c>
    </row>
    <row r="276" spans="2:5">
      <c r="B276" s="138" t="s">
        <v>248</v>
      </c>
      <c r="C276" s="131" t="s">
        <v>249</v>
      </c>
      <c r="D276" s="132" t="s">
        <v>245</v>
      </c>
      <c r="E276" s="132">
        <v>3</v>
      </c>
    </row>
    <row r="277" spans="2:5">
      <c r="B277" s="138" t="s">
        <v>250</v>
      </c>
      <c r="C277" s="131" t="s">
        <v>251</v>
      </c>
      <c r="D277" s="132" t="s">
        <v>245</v>
      </c>
      <c r="E277" s="132">
        <v>3</v>
      </c>
    </row>
    <row r="278" spans="2:5">
      <c r="B278" s="138" t="s">
        <v>252</v>
      </c>
      <c r="C278" s="143" t="s">
        <v>253</v>
      </c>
      <c r="D278" s="132" t="s">
        <v>245</v>
      </c>
      <c r="E278" s="132"/>
    </row>
    <row r="279" spans="2:5">
      <c r="B279" s="138" t="s">
        <v>252</v>
      </c>
      <c r="C279" s="143" t="s">
        <v>254</v>
      </c>
      <c r="D279" s="132" t="s">
        <v>245</v>
      </c>
      <c r="E279" s="132"/>
    </row>
    <row r="280" spans="2:5">
      <c r="B280" s="138" t="s">
        <v>255</v>
      </c>
      <c r="C280" s="131" t="s">
        <v>256</v>
      </c>
      <c r="D280" s="132" t="s">
        <v>257</v>
      </c>
      <c r="E280" s="132">
        <v>1</v>
      </c>
    </row>
    <row r="281" spans="2:5">
      <c r="B281" s="142" t="s">
        <v>1116</v>
      </c>
      <c r="C281" s="136"/>
      <c r="D281" s="137"/>
      <c r="E281" s="137"/>
    </row>
    <row r="282" spans="2:5">
      <c r="B282" s="131" t="s">
        <v>1117</v>
      </c>
      <c r="C282" s="131" t="s">
        <v>1118</v>
      </c>
      <c r="D282" s="132" t="s">
        <v>186</v>
      </c>
      <c r="E282" s="132">
        <v>2</v>
      </c>
    </row>
    <row r="283" spans="2:5">
      <c r="B283" s="131" t="s">
        <v>1119</v>
      </c>
      <c r="C283" s="131" t="s">
        <v>1120</v>
      </c>
      <c r="D283" s="132" t="s">
        <v>186</v>
      </c>
      <c r="E283" s="132">
        <v>2</v>
      </c>
    </row>
    <row r="284" spans="2:5">
      <c r="B284" s="131" t="s">
        <v>1121</v>
      </c>
      <c r="C284" s="131" t="s">
        <v>1122</v>
      </c>
      <c r="D284" s="132" t="s">
        <v>186</v>
      </c>
      <c r="E284" s="132">
        <v>2</v>
      </c>
    </row>
    <row r="285" spans="2:5">
      <c r="B285" s="131" t="s">
        <v>258</v>
      </c>
      <c r="C285" s="131" t="s">
        <v>1123</v>
      </c>
      <c r="D285" s="132" t="s">
        <v>186</v>
      </c>
      <c r="E285" s="132">
        <v>2</v>
      </c>
    </row>
    <row r="286" spans="2:5">
      <c r="B286" s="131" t="s">
        <v>259</v>
      </c>
      <c r="C286" s="131" t="s">
        <v>260</v>
      </c>
      <c r="D286" s="132" t="s">
        <v>189</v>
      </c>
      <c r="E286" s="132">
        <v>20</v>
      </c>
    </row>
    <row r="287" spans="2:5">
      <c r="B287" s="131" t="s">
        <v>261</v>
      </c>
      <c r="C287" s="131" t="s">
        <v>262</v>
      </c>
      <c r="D287" s="132" t="s">
        <v>189</v>
      </c>
      <c r="E287" s="132">
        <f>E285*10</f>
        <v>20</v>
      </c>
    </row>
    <row r="288" spans="2:5">
      <c r="B288" s="138"/>
      <c r="C288" s="138"/>
      <c r="D288" s="135"/>
      <c r="E288" s="132"/>
    </row>
    <row r="289" spans="1:5" ht="19.149999999999999" customHeight="1">
      <c r="A289" s="123">
        <v>6</v>
      </c>
      <c r="B289" s="145" t="s">
        <v>1129</v>
      </c>
      <c r="C289" s="146"/>
      <c r="D289" s="147"/>
      <c r="E289" s="126" t="s">
        <v>1083</v>
      </c>
    </row>
    <row r="290" spans="1:5">
      <c r="B290" s="127" t="s">
        <v>1112</v>
      </c>
      <c r="C290" s="128"/>
      <c r="D290" s="129"/>
      <c r="E290" s="137"/>
    </row>
    <row r="291" spans="1:5">
      <c r="B291" s="130" t="s">
        <v>263</v>
      </c>
      <c r="C291" s="131" t="s">
        <v>264</v>
      </c>
      <c r="D291" s="132" t="s">
        <v>181</v>
      </c>
      <c r="E291" s="132">
        <v>1</v>
      </c>
    </row>
    <row r="292" spans="1:5">
      <c r="B292" s="130" t="s">
        <v>182</v>
      </c>
      <c r="C292" s="131" t="s">
        <v>265</v>
      </c>
      <c r="D292" s="132" t="s">
        <v>183</v>
      </c>
      <c r="E292" s="132">
        <v>1</v>
      </c>
    </row>
    <row r="293" spans="1:5">
      <c r="B293" s="130" t="s">
        <v>184</v>
      </c>
      <c r="C293" s="131" t="s">
        <v>266</v>
      </c>
      <c r="D293" s="132" t="s">
        <v>183</v>
      </c>
      <c r="E293" s="132">
        <v>1</v>
      </c>
    </row>
    <row r="294" spans="1:5">
      <c r="B294" s="133" t="s">
        <v>185</v>
      </c>
      <c r="C294" s="131" t="s">
        <v>267</v>
      </c>
      <c r="D294" s="132" t="s">
        <v>186</v>
      </c>
      <c r="E294" s="132">
        <v>1</v>
      </c>
    </row>
    <row r="295" spans="1:5">
      <c r="B295" s="134" t="s">
        <v>187</v>
      </c>
      <c r="C295" s="131" t="s">
        <v>268</v>
      </c>
      <c r="D295" s="132" t="s">
        <v>1113</v>
      </c>
      <c r="E295" s="132">
        <v>1</v>
      </c>
    </row>
    <row r="296" spans="1:5">
      <c r="B296" s="134" t="s">
        <v>188</v>
      </c>
      <c r="C296" s="131" t="s">
        <v>269</v>
      </c>
      <c r="D296" s="132" t="s">
        <v>189</v>
      </c>
      <c r="E296" s="132">
        <v>100</v>
      </c>
    </row>
    <row r="297" spans="1:5">
      <c r="B297" s="134" t="s">
        <v>190</v>
      </c>
      <c r="C297" s="131" t="s">
        <v>270</v>
      </c>
      <c r="D297" s="132" t="s">
        <v>189</v>
      </c>
      <c r="E297" s="132">
        <v>100</v>
      </c>
    </row>
    <row r="298" spans="1:5">
      <c r="B298" s="134" t="s">
        <v>191</v>
      </c>
      <c r="C298" s="131" t="s">
        <v>1114</v>
      </c>
      <c r="D298" s="132" t="s">
        <v>192</v>
      </c>
      <c r="E298" s="132">
        <v>1</v>
      </c>
    </row>
    <row r="299" spans="1:5">
      <c r="B299" s="134" t="s">
        <v>193</v>
      </c>
      <c r="C299" s="131" t="s">
        <v>271</v>
      </c>
      <c r="D299" s="132" t="s">
        <v>192</v>
      </c>
      <c r="E299" s="132">
        <v>2</v>
      </c>
    </row>
    <row r="300" spans="1:5">
      <c r="B300" s="127" t="s">
        <v>1115</v>
      </c>
      <c r="C300" s="136"/>
      <c r="D300" s="137"/>
      <c r="E300" s="137"/>
    </row>
    <row r="301" spans="1:5">
      <c r="B301" s="138" t="s">
        <v>194</v>
      </c>
      <c r="C301" s="131" t="s">
        <v>272</v>
      </c>
      <c r="D301" s="132" t="s">
        <v>186</v>
      </c>
      <c r="E301" s="132">
        <v>1</v>
      </c>
    </row>
    <row r="302" spans="1:5">
      <c r="B302" s="138" t="s">
        <v>195</v>
      </c>
      <c r="C302" s="131" t="s">
        <v>273</v>
      </c>
      <c r="D302" s="132" t="s">
        <v>186</v>
      </c>
      <c r="E302" s="132">
        <v>2</v>
      </c>
    </row>
    <row r="303" spans="1:5">
      <c r="B303" s="138" t="s">
        <v>196</v>
      </c>
      <c r="C303" s="131" t="s">
        <v>274</v>
      </c>
      <c r="D303" s="132" t="s">
        <v>186</v>
      </c>
      <c r="E303" s="132">
        <v>84</v>
      </c>
    </row>
    <row r="304" spans="1:5">
      <c r="B304" s="138" t="s">
        <v>197</v>
      </c>
      <c r="C304" s="131" t="s">
        <v>275</v>
      </c>
      <c r="D304" s="132" t="s">
        <v>189</v>
      </c>
      <c r="E304" s="139">
        <v>46</v>
      </c>
    </row>
    <row r="305" spans="2:5">
      <c r="B305" s="138" t="s">
        <v>198</v>
      </c>
      <c r="C305" s="131" t="s">
        <v>275</v>
      </c>
      <c r="D305" s="132" t="s">
        <v>189</v>
      </c>
      <c r="E305" s="132">
        <v>0</v>
      </c>
    </row>
    <row r="306" spans="2:5">
      <c r="B306" s="138" t="s">
        <v>199</v>
      </c>
      <c r="C306" s="131" t="s">
        <v>276</v>
      </c>
      <c r="D306" s="132" t="s">
        <v>189</v>
      </c>
      <c r="E306" s="132">
        <v>46</v>
      </c>
    </row>
    <row r="307" spans="2:5">
      <c r="B307" s="138" t="s">
        <v>200</v>
      </c>
      <c r="C307" s="131" t="s">
        <v>276</v>
      </c>
      <c r="D307" s="132" t="s">
        <v>189</v>
      </c>
      <c r="E307" s="132">
        <v>0</v>
      </c>
    </row>
    <row r="308" spans="2:5">
      <c r="B308" s="138" t="s">
        <v>201</v>
      </c>
      <c r="C308" s="131" t="s">
        <v>277</v>
      </c>
      <c r="D308" s="132" t="s">
        <v>189</v>
      </c>
      <c r="E308" s="132">
        <v>28.5</v>
      </c>
    </row>
    <row r="309" spans="2:5">
      <c r="B309" s="138" t="s">
        <v>202</v>
      </c>
      <c r="C309" s="131" t="s">
        <v>277</v>
      </c>
      <c r="D309" s="132" t="s">
        <v>189</v>
      </c>
      <c r="E309" s="132"/>
    </row>
    <row r="310" spans="2:5">
      <c r="B310" s="138" t="s">
        <v>203</v>
      </c>
      <c r="C310" s="131" t="s">
        <v>278</v>
      </c>
      <c r="D310" s="132" t="s">
        <v>189</v>
      </c>
      <c r="E310" s="132"/>
    </row>
    <row r="311" spans="2:5">
      <c r="B311" s="138" t="s">
        <v>204</v>
      </c>
      <c r="C311" s="131" t="s">
        <v>205</v>
      </c>
      <c r="D311" s="132" t="s">
        <v>186</v>
      </c>
      <c r="E311" s="132"/>
    </row>
    <row r="312" spans="2:5">
      <c r="B312" s="138" t="s">
        <v>206</v>
      </c>
      <c r="C312" s="131" t="s">
        <v>279</v>
      </c>
      <c r="D312" s="132" t="s">
        <v>186</v>
      </c>
      <c r="E312" s="132"/>
    </row>
    <row r="313" spans="2:5">
      <c r="B313" s="138" t="s">
        <v>207</v>
      </c>
      <c r="C313" s="131" t="s">
        <v>280</v>
      </c>
      <c r="D313" s="132" t="s">
        <v>189</v>
      </c>
      <c r="E313" s="132">
        <v>10</v>
      </c>
    </row>
    <row r="314" spans="2:5">
      <c r="B314" s="138" t="s">
        <v>208</v>
      </c>
      <c r="C314" s="131" t="s">
        <v>209</v>
      </c>
      <c r="D314" s="132" t="s">
        <v>186</v>
      </c>
      <c r="E314" s="132">
        <f>E302*3*2</f>
        <v>12</v>
      </c>
    </row>
    <row r="315" spans="2:5">
      <c r="B315" s="138" t="s">
        <v>210</v>
      </c>
      <c r="C315" s="131" t="s">
        <v>281</v>
      </c>
      <c r="D315" s="132" t="s">
        <v>189</v>
      </c>
      <c r="E315" s="132">
        <f>E302*4*6/2</f>
        <v>24</v>
      </c>
    </row>
    <row r="316" spans="2:5">
      <c r="B316" s="138" t="s">
        <v>211</v>
      </c>
      <c r="C316" s="131" t="s">
        <v>212</v>
      </c>
      <c r="D316" s="132" t="s">
        <v>189</v>
      </c>
      <c r="E316" s="132">
        <v>8</v>
      </c>
    </row>
    <row r="317" spans="2:5">
      <c r="B317" s="138" t="s">
        <v>213</v>
      </c>
      <c r="C317" s="131" t="s">
        <v>214</v>
      </c>
      <c r="D317" s="132" t="s">
        <v>189</v>
      </c>
      <c r="E317" s="140">
        <f>E303*0.3</f>
        <v>25.2</v>
      </c>
    </row>
    <row r="318" spans="2:5">
      <c r="B318" s="138" t="s">
        <v>215</v>
      </c>
      <c r="C318" s="131" t="s">
        <v>216</v>
      </c>
      <c r="D318" s="132" t="s">
        <v>217</v>
      </c>
      <c r="E318" s="140">
        <f>ROUNDUP(E302*2*3*0.6,2)</f>
        <v>7.2</v>
      </c>
    </row>
    <row r="319" spans="2:5">
      <c r="B319" s="138" t="s">
        <v>218</v>
      </c>
      <c r="C319" s="131" t="s">
        <v>219</v>
      </c>
      <c r="D319" s="132" t="s">
        <v>220</v>
      </c>
      <c r="E319" s="132">
        <f>ROUNDUP(E303*0.3*0.7,0)</f>
        <v>18</v>
      </c>
    </row>
    <row r="320" spans="2:5">
      <c r="B320" s="138" t="s">
        <v>221</v>
      </c>
      <c r="C320" s="131" t="s">
        <v>219</v>
      </c>
      <c r="D320" s="132" t="s">
        <v>220</v>
      </c>
      <c r="E320" s="132">
        <f>ROUNDUP(E303*0.3*0.6,0)</f>
        <v>16</v>
      </c>
    </row>
    <row r="321" spans="2:5">
      <c r="B321" s="138" t="s">
        <v>222</v>
      </c>
      <c r="C321" s="131" t="s">
        <v>223</v>
      </c>
      <c r="D321" s="132" t="s">
        <v>224</v>
      </c>
      <c r="E321" s="141">
        <f>ROUNDUP((E303*(30*10*(6+1))/1000000)*2.75,2)</f>
        <v>0.49</v>
      </c>
    </row>
    <row r="322" spans="2:5">
      <c r="B322" s="142" t="s">
        <v>225</v>
      </c>
      <c r="C322" s="136"/>
      <c r="D322" s="137"/>
      <c r="E322" s="137"/>
    </row>
    <row r="323" spans="2:5">
      <c r="B323" s="138" t="s">
        <v>226</v>
      </c>
      <c r="C323" s="131" t="s">
        <v>227</v>
      </c>
      <c r="D323" s="132" t="s">
        <v>228</v>
      </c>
      <c r="E323" s="132">
        <v>4</v>
      </c>
    </row>
    <row r="324" spans="2:5">
      <c r="B324" s="138" t="s">
        <v>229</v>
      </c>
      <c r="C324" s="131" t="s">
        <v>230</v>
      </c>
      <c r="D324" s="132" t="s">
        <v>228</v>
      </c>
      <c r="E324" s="132">
        <v>4</v>
      </c>
    </row>
    <row r="325" spans="2:5">
      <c r="B325" s="138" t="s">
        <v>231</v>
      </c>
      <c r="C325" s="131" t="s">
        <v>232</v>
      </c>
      <c r="D325" s="132" t="s">
        <v>228</v>
      </c>
      <c r="E325" s="132">
        <v>4</v>
      </c>
    </row>
    <row r="326" spans="2:5">
      <c r="B326" s="138" t="s">
        <v>233</v>
      </c>
      <c r="C326" s="131" t="s">
        <v>234</v>
      </c>
      <c r="D326" s="132" t="s">
        <v>228</v>
      </c>
      <c r="E326" s="132">
        <v>4</v>
      </c>
    </row>
    <row r="327" spans="2:5">
      <c r="B327" s="138" t="s">
        <v>235</v>
      </c>
      <c r="C327" s="131" t="s">
        <v>236</v>
      </c>
      <c r="D327" s="132" t="s">
        <v>228</v>
      </c>
      <c r="E327" s="132">
        <v>4</v>
      </c>
    </row>
    <row r="328" spans="2:5">
      <c r="B328" s="138" t="s">
        <v>237</v>
      </c>
      <c r="C328" s="131" t="s">
        <v>238</v>
      </c>
      <c r="D328" s="132" t="s">
        <v>228</v>
      </c>
      <c r="E328" s="132">
        <v>4</v>
      </c>
    </row>
    <row r="329" spans="2:5">
      <c r="B329" s="138" t="s">
        <v>239</v>
      </c>
      <c r="C329" s="131" t="s">
        <v>240</v>
      </c>
      <c r="D329" s="132" t="s">
        <v>228</v>
      </c>
      <c r="E329" s="132">
        <v>4</v>
      </c>
    </row>
    <row r="330" spans="2:5">
      <c r="B330" s="138" t="s">
        <v>241</v>
      </c>
      <c r="C330" s="131" t="s">
        <v>242</v>
      </c>
      <c r="D330" s="132" t="s">
        <v>228</v>
      </c>
      <c r="E330" s="132">
        <v>4</v>
      </c>
    </row>
    <row r="331" spans="2:5">
      <c r="B331" s="138" t="s">
        <v>243</v>
      </c>
      <c r="C331" s="131" t="s">
        <v>244</v>
      </c>
      <c r="D331" s="132" t="s">
        <v>245</v>
      </c>
      <c r="E331" s="132">
        <v>20</v>
      </c>
    </row>
    <row r="332" spans="2:5">
      <c r="B332" s="138" t="s">
        <v>246</v>
      </c>
      <c r="C332" s="131" t="s">
        <v>247</v>
      </c>
      <c r="D332" s="132" t="s">
        <v>245</v>
      </c>
      <c r="E332" s="132">
        <v>20</v>
      </c>
    </row>
    <row r="333" spans="2:5">
      <c r="B333" s="138" t="s">
        <v>248</v>
      </c>
      <c r="C333" s="131" t="s">
        <v>249</v>
      </c>
      <c r="D333" s="132" t="s">
        <v>245</v>
      </c>
      <c r="E333" s="132">
        <v>12</v>
      </c>
    </row>
    <row r="334" spans="2:5">
      <c r="B334" s="138" t="s">
        <v>250</v>
      </c>
      <c r="C334" s="131" t="s">
        <v>251</v>
      </c>
      <c r="D334" s="132" t="s">
        <v>245</v>
      </c>
      <c r="E334" s="132">
        <v>12</v>
      </c>
    </row>
    <row r="335" spans="2:5">
      <c r="B335" s="138" t="s">
        <v>252</v>
      </c>
      <c r="C335" s="143" t="s">
        <v>253</v>
      </c>
      <c r="D335" s="132" t="s">
        <v>245</v>
      </c>
      <c r="E335" s="132"/>
    </row>
    <row r="336" spans="2:5">
      <c r="B336" s="138" t="s">
        <v>252</v>
      </c>
      <c r="C336" s="143" t="s">
        <v>254</v>
      </c>
      <c r="D336" s="132" t="s">
        <v>245</v>
      </c>
      <c r="E336" s="132"/>
    </row>
    <row r="337" spans="1:5">
      <c r="B337" s="138" t="s">
        <v>255</v>
      </c>
      <c r="C337" s="131" t="s">
        <v>256</v>
      </c>
      <c r="D337" s="132" t="s">
        <v>257</v>
      </c>
      <c r="E337" s="132">
        <v>4</v>
      </c>
    </row>
    <row r="338" spans="1:5">
      <c r="B338" s="142" t="s">
        <v>1116</v>
      </c>
      <c r="C338" s="136"/>
      <c r="D338" s="137"/>
      <c r="E338" s="137"/>
    </row>
    <row r="339" spans="1:5">
      <c r="B339" s="131" t="s">
        <v>1117</v>
      </c>
      <c r="C339" s="131" t="s">
        <v>1118</v>
      </c>
      <c r="D339" s="132" t="s">
        <v>186</v>
      </c>
      <c r="E339" s="132">
        <v>2</v>
      </c>
    </row>
    <row r="340" spans="1:5">
      <c r="B340" s="131" t="s">
        <v>1119</v>
      </c>
      <c r="C340" s="131" t="s">
        <v>1120</v>
      </c>
      <c r="D340" s="132" t="s">
        <v>186</v>
      </c>
      <c r="E340" s="132">
        <v>2</v>
      </c>
    </row>
    <row r="341" spans="1:5">
      <c r="B341" s="131" t="s">
        <v>1121</v>
      </c>
      <c r="C341" s="131" t="s">
        <v>1122</v>
      </c>
      <c r="D341" s="132" t="s">
        <v>186</v>
      </c>
      <c r="E341" s="132">
        <v>2</v>
      </c>
    </row>
    <row r="342" spans="1:5">
      <c r="B342" s="131" t="s">
        <v>258</v>
      </c>
      <c r="C342" s="131" t="s">
        <v>1123</v>
      </c>
      <c r="D342" s="132" t="s">
        <v>186</v>
      </c>
      <c r="E342" s="132">
        <v>2</v>
      </c>
    </row>
    <row r="343" spans="1:5">
      <c r="B343" s="131" t="s">
        <v>259</v>
      </c>
      <c r="C343" s="131" t="s">
        <v>260</v>
      </c>
      <c r="D343" s="132" t="s">
        <v>189</v>
      </c>
      <c r="E343" s="132">
        <v>20</v>
      </c>
    </row>
    <row r="344" spans="1:5">
      <c r="B344" s="131" t="s">
        <v>261</v>
      </c>
      <c r="C344" s="131" t="s">
        <v>262</v>
      </c>
      <c r="D344" s="132" t="s">
        <v>189</v>
      </c>
      <c r="E344" s="132">
        <f>E340*10</f>
        <v>20</v>
      </c>
    </row>
    <row r="345" spans="1:5">
      <c r="B345" s="138"/>
      <c r="C345" s="138"/>
      <c r="D345" s="135"/>
      <c r="E345" s="132"/>
    </row>
    <row r="346" spans="1:5" ht="19.149999999999999" customHeight="1">
      <c r="A346" s="123">
        <v>7</v>
      </c>
      <c r="B346" s="145" t="s">
        <v>1130</v>
      </c>
      <c r="C346" s="146"/>
      <c r="D346" s="147"/>
      <c r="E346" s="126" t="s">
        <v>1083</v>
      </c>
    </row>
    <row r="347" spans="1:5">
      <c r="B347" s="127" t="s">
        <v>1112</v>
      </c>
      <c r="C347" s="128"/>
      <c r="D347" s="129"/>
      <c r="E347" s="137"/>
    </row>
    <row r="348" spans="1:5">
      <c r="B348" s="130" t="s">
        <v>263</v>
      </c>
      <c r="C348" s="131" t="s">
        <v>264</v>
      </c>
      <c r="D348" s="132" t="s">
        <v>181</v>
      </c>
      <c r="E348" s="132">
        <v>1</v>
      </c>
    </row>
    <row r="349" spans="1:5">
      <c r="B349" s="130" t="s">
        <v>182</v>
      </c>
      <c r="C349" s="131" t="s">
        <v>265</v>
      </c>
      <c r="D349" s="132" t="s">
        <v>183</v>
      </c>
      <c r="E349" s="132">
        <v>1</v>
      </c>
    </row>
    <row r="350" spans="1:5">
      <c r="B350" s="130" t="s">
        <v>184</v>
      </c>
      <c r="C350" s="131" t="s">
        <v>266</v>
      </c>
      <c r="D350" s="132" t="s">
        <v>183</v>
      </c>
      <c r="E350" s="132">
        <v>1</v>
      </c>
    </row>
    <row r="351" spans="1:5">
      <c r="B351" s="133" t="s">
        <v>185</v>
      </c>
      <c r="C351" s="131" t="s">
        <v>267</v>
      </c>
      <c r="D351" s="132" t="s">
        <v>186</v>
      </c>
      <c r="E351" s="132">
        <v>1</v>
      </c>
    </row>
    <row r="352" spans="1:5">
      <c r="B352" s="134" t="s">
        <v>187</v>
      </c>
      <c r="C352" s="131" t="s">
        <v>268</v>
      </c>
      <c r="D352" s="132" t="s">
        <v>1113</v>
      </c>
      <c r="E352" s="132">
        <v>1</v>
      </c>
    </row>
    <row r="353" spans="2:5">
      <c r="B353" s="134" t="s">
        <v>188</v>
      </c>
      <c r="C353" s="131" t="s">
        <v>269</v>
      </c>
      <c r="D353" s="132" t="s">
        <v>189</v>
      </c>
      <c r="E353" s="132">
        <v>50</v>
      </c>
    </row>
    <row r="354" spans="2:5">
      <c r="B354" s="134" t="s">
        <v>190</v>
      </c>
      <c r="C354" s="131" t="s">
        <v>270</v>
      </c>
      <c r="D354" s="132" t="s">
        <v>189</v>
      </c>
      <c r="E354" s="132">
        <v>50</v>
      </c>
    </row>
    <row r="355" spans="2:5">
      <c r="B355" s="134" t="s">
        <v>191</v>
      </c>
      <c r="C355" s="131" t="s">
        <v>1114</v>
      </c>
      <c r="D355" s="132" t="s">
        <v>192</v>
      </c>
      <c r="E355" s="132">
        <v>1</v>
      </c>
    </row>
    <row r="356" spans="2:5">
      <c r="B356" s="134" t="s">
        <v>193</v>
      </c>
      <c r="C356" s="131" t="s">
        <v>271</v>
      </c>
      <c r="D356" s="132" t="s">
        <v>192</v>
      </c>
      <c r="E356" s="132">
        <v>2</v>
      </c>
    </row>
    <row r="357" spans="2:5">
      <c r="B357" s="127" t="s">
        <v>1115</v>
      </c>
      <c r="C357" s="136"/>
      <c r="D357" s="137"/>
      <c r="E357" s="137"/>
    </row>
    <row r="358" spans="2:5">
      <c r="B358" s="138" t="s">
        <v>194</v>
      </c>
      <c r="C358" s="131" t="s">
        <v>272</v>
      </c>
      <c r="D358" s="132" t="s">
        <v>186</v>
      </c>
      <c r="E358" s="132">
        <v>1</v>
      </c>
    </row>
    <row r="359" spans="2:5">
      <c r="B359" s="138" t="s">
        <v>195</v>
      </c>
      <c r="C359" s="131" t="s">
        <v>273</v>
      </c>
      <c r="D359" s="132" t="s">
        <v>186</v>
      </c>
      <c r="E359" s="132">
        <v>1</v>
      </c>
    </row>
    <row r="360" spans="2:5">
      <c r="B360" s="138" t="s">
        <v>196</v>
      </c>
      <c r="C360" s="131" t="s">
        <v>274</v>
      </c>
      <c r="D360" s="132" t="s">
        <v>186</v>
      </c>
      <c r="E360" s="132">
        <v>40</v>
      </c>
    </row>
    <row r="361" spans="2:5">
      <c r="B361" s="138" t="s">
        <v>197</v>
      </c>
      <c r="C361" s="131" t="s">
        <v>275</v>
      </c>
      <c r="D361" s="132" t="s">
        <v>189</v>
      </c>
      <c r="E361" s="139">
        <v>18</v>
      </c>
    </row>
    <row r="362" spans="2:5">
      <c r="B362" s="138" t="s">
        <v>198</v>
      </c>
      <c r="C362" s="131" t="s">
        <v>275</v>
      </c>
      <c r="D362" s="132" t="s">
        <v>189</v>
      </c>
      <c r="E362" s="132">
        <v>0</v>
      </c>
    </row>
    <row r="363" spans="2:5">
      <c r="B363" s="138" t="s">
        <v>199</v>
      </c>
      <c r="C363" s="131" t="s">
        <v>276</v>
      </c>
      <c r="D363" s="132" t="s">
        <v>189</v>
      </c>
      <c r="E363" s="132">
        <v>18</v>
      </c>
    </row>
    <row r="364" spans="2:5">
      <c r="B364" s="138" t="s">
        <v>200</v>
      </c>
      <c r="C364" s="131" t="s">
        <v>276</v>
      </c>
      <c r="D364" s="132" t="s">
        <v>189</v>
      </c>
      <c r="E364" s="132">
        <v>0</v>
      </c>
    </row>
    <row r="365" spans="2:5">
      <c r="B365" s="138" t="s">
        <v>201</v>
      </c>
      <c r="C365" s="131" t="s">
        <v>277</v>
      </c>
      <c r="D365" s="132" t="s">
        <v>189</v>
      </c>
      <c r="E365" s="132">
        <v>36</v>
      </c>
    </row>
    <row r="366" spans="2:5">
      <c r="B366" s="138" t="s">
        <v>202</v>
      </c>
      <c r="C366" s="131" t="s">
        <v>277</v>
      </c>
      <c r="D366" s="132" t="s">
        <v>189</v>
      </c>
      <c r="E366" s="132">
        <v>0</v>
      </c>
    </row>
    <row r="367" spans="2:5">
      <c r="B367" s="138" t="s">
        <v>203</v>
      </c>
      <c r="C367" s="131" t="s">
        <v>278</v>
      </c>
      <c r="D367" s="132" t="s">
        <v>189</v>
      </c>
      <c r="E367" s="132">
        <v>0</v>
      </c>
    </row>
    <row r="368" spans="2:5">
      <c r="B368" s="138" t="s">
        <v>204</v>
      </c>
      <c r="C368" s="131" t="s">
        <v>205</v>
      </c>
      <c r="D368" s="132" t="s">
        <v>186</v>
      </c>
      <c r="E368" s="132">
        <v>0</v>
      </c>
    </row>
    <row r="369" spans="2:5">
      <c r="B369" s="138" t="s">
        <v>206</v>
      </c>
      <c r="C369" s="131" t="s">
        <v>279</v>
      </c>
      <c r="D369" s="132" t="s">
        <v>186</v>
      </c>
      <c r="E369" s="132">
        <v>0</v>
      </c>
    </row>
    <row r="370" spans="2:5">
      <c r="B370" s="138" t="s">
        <v>207</v>
      </c>
      <c r="C370" s="131" t="s">
        <v>280</v>
      </c>
      <c r="D370" s="132" t="s">
        <v>189</v>
      </c>
      <c r="E370" s="132">
        <v>10</v>
      </c>
    </row>
    <row r="371" spans="2:5">
      <c r="B371" s="138" t="s">
        <v>208</v>
      </c>
      <c r="C371" s="131" t="s">
        <v>209</v>
      </c>
      <c r="D371" s="132" t="s">
        <v>186</v>
      </c>
      <c r="E371" s="132">
        <f>E359*3*2</f>
        <v>6</v>
      </c>
    </row>
    <row r="372" spans="2:5">
      <c r="B372" s="138" t="s">
        <v>210</v>
      </c>
      <c r="C372" s="131" t="s">
        <v>281</v>
      </c>
      <c r="D372" s="132" t="s">
        <v>189</v>
      </c>
      <c r="E372" s="132">
        <f>E359*4*6/2</f>
        <v>12</v>
      </c>
    </row>
    <row r="373" spans="2:5">
      <c r="B373" s="138" t="s">
        <v>211</v>
      </c>
      <c r="C373" s="131" t="s">
        <v>212</v>
      </c>
      <c r="D373" s="132" t="s">
        <v>189</v>
      </c>
      <c r="E373" s="132">
        <v>4</v>
      </c>
    </row>
    <row r="374" spans="2:5">
      <c r="B374" s="138" t="s">
        <v>213</v>
      </c>
      <c r="C374" s="131" t="s">
        <v>214</v>
      </c>
      <c r="D374" s="132" t="s">
        <v>189</v>
      </c>
      <c r="E374" s="140">
        <f>E360*0.3</f>
        <v>12</v>
      </c>
    </row>
    <row r="375" spans="2:5">
      <c r="B375" s="138" t="s">
        <v>215</v>
      </c>
      <c r="C375" s="131" t="s">
        <v>216</v>
      </c>
      <c r="D375" s="132" t="s">
        <v>217</v>
      </c>
      <c r="E375" s="140">
        <f>ROUNDUP(E359*2*3*0.6,2)</f>
        <v>3.6</v>
      </c>
    </row>
    <row r="376" spans="2:5">
      <c r="B376" s="138" t="s">
        <v>218</v>
      </c>
      <c r="C376" s="131" t="s">
        <v>219</v>
      </c>
      <c r="D376" s="132" t="s">
        <v>220</v>
      </c>
      <c r="E376" s="132">
        <f>ROUNDUP(E360*0.3*0.7,0)</f>
        <v>9</v>
      </c>
    </row>
    <row r="377" spans="2:5">
      <c r="B377" s="138" t="s">
        <v>221</v>
      </c>
      <c r="C377" s="131" t="s">
        <v>219</v>
      </c>
      <c r="D377" s="132" t="s">
        <v>220</v>
      </c>
      <c r="E377" s="132">
        <f>ROUNDUP(E360*0.3*0.6,0)</f>
        <v>8</v>
      </c>
    </row>
    <row r="378" spans="2:5">
      <c r="B378" s="138" t="s">
        <v>222</v>
      </c>
      <c r="C378" s="131" t="s">
        <v>223</v>
      </c>
      <c r="D378" s="132" t="s">
        <v>224</v>
      </c>
      <c r="E378" s="141">
        <f>ROUNDUP((E360*(30*10*(6+1))/1000000)*2.75,2)</f>
        <v>0.24000000000000002</v>
      </c>
    </row>
    <row r="379" spans="2:5">
      <c r="B379" s="142" t="s">
        <v>225</v>
      </c>
      <c r="C379" s="136"/>
      <c r="D379" s="137"/>
      <c r="E379" s="137"/>
    </row>
    <row r="380" spans="2:5">
      <c r="B380" s="138" t="s">
        <v>226</v>
      </c>
      <c r="C380" s="131" t="s">
        <v>227</v>
      </c>
      <c r="D380" s="132" t="s">
        <v>228</v>
      </c>
      <c r="E380" s="132">
        <v>2</v>
      </c>
    </row>
    <row r="381" spans="2:5">
      <c r="B381" s="138" t="s">
        <v>229</v>
      </c>
      <c r="C381" s="131" t="s">
        <v>230</v>
      </c>
      <c r="D381" s="132" t="s">
        <v>228</v>
      </c>
      <c r="E381" s="132">
        <v>2</v>
      </c>
    </row>
    <row r="382" spans="2:5">
      <c r="B382" s="138" t="s">
        <v>231</v>
      </c>
      <c r="C382" s="131" t="s">
        <v>232</v>
      </c>
      <c r="D382" s="132" t="s">
        <v>228</v>
      </c>
      <c r="E382" s="132">
        <v>2</v>
      </c>
    </row>
    <row r="383" spans="2:5">
      <c r="B383" s="138" t="s">
        <v>233</v>
      </c>
      <c r="C383" s="131" t="s">
        <v>234</v>
      </c>
      <c r="D383" s="132" t="s">
        <v>228</v>
      </c>
      <c r="E383" s="132">
        <v>2</v>
      </c>
    </row>
    <row r="384" spans="2:5">
      <c r="B384" s="138" t="s">
        <v>235</v>
      </c>
      <c r="C384" s="131" t="s">
        <v>236</v>
      </c>
      <c r="D384" s="132" t="s">
        <v>228</v>
      </c>
      <c r="E384" s="132">
        <v>2</v>
      </c>
    </row>
    <row r="385" spans="2:5">
      <c r="B385" s="138" t="s">
        <v>237</v>
      </c>
      <c r="C385" s="131" t="s">
        <v>238</v>
      </c>
      <c r="D385" s="132" t="s">
        <v>228</v>
      </c>
      <c r="E385" s="132">
        <v>2</v>
      </c>
    </row>
    <row r="386" spans="2:5">
      <c r="B386" s="138" t="s">
        <v>239</v>
      </c>
      <c r="C386" s="131" t="s">
        <v>240</v>
      </c>
      <c r="D386" s="132" t="s">
        <v>228</v>
      </c>
      <c r="E386" s="132">
        <v>2</v>
      </c>
    </row>
    <row r="387" spans="2:5">
      <c r="B387" s="138" t="s">
        <v>241</v>
      </c>
      <c r="C387" s="131" t="s">
        <v>242</v>
      </c>
      <c r="D387" s="132" t="s">
        <v>228</v>
      </c>
      <c r="E387" s="132">
        <v>2</v>
      </c>
    </row>
    <row r="388" spans="2:5">
      <c r="B388" s="138" t="s">
        <v>243</v>
      </c>
      <c r="C388" s="131" t="s">
        <v>244</v>
      </c>
      <c r="D388" s="132" t="s">
        <v>245</v>
      </c>
      <c r="E388" s="132">
        <v>10</v>
      </c>
    </row>
    <row r="389" spans="2:5">
      <c r="B389" s="138" t="s">
        <v>246</v>
      </c>
      <c r="C389" s="131" t="s">
        <v>247</v>
      </c>
      <c r="D389" s="132" t="s">
        <v>245</v>
      </c>
      <c r="E389" s="132">
        <v>10</v>
      </c>
    </row>
    <row r="390" spans="2:5">
      <c r="B390" s="138" t="s">
        <v>248</v>
      </c>
      <c r="C390" s="131" t="s">
        <v>249</v>
      </c>
      <c r="D390" s="132" t="s">
        <v>245</v>
      </c>
      <c r="E390" s="132">
        <v>6</v>
      </c>
    </row>
    <row r="391" spans="2:5">
      <c r="B391" s="138" t="s">
        <v>250</v>
      </c>
      <c r="C391" s="131" t="s">
        <v>251</v>
      </c>
      <c r="D391" s="132" t="s">
        <v>245</v>
      </c>
      <c r="E391" s="132">
        <v>6</v>
      </c>
    </row>
    <row r="392" spans="2:5">
      <c r="B392" s="138" t="s">
        <v>252</v>
      </c>
      <c r="C392" s="143" t="s">
        <v>253</v>
      </c>
      <c r="D392" s="132" t="s">
        <v>245</v>
      </c>
      <c r="E392" s="132"/>
    </row>
    <row r="393" spans="2:5">
      <c r="B393" s="138" t="s">
        <v>252</v>
      </c>
      <c r="C393" s="143" t="s">
        <v>254</v>
      </c>
      <c r="D393" s="132" t="s">
        <v>245</v>
      </c>
      <c r="E393" s="132"/>
    </row>
    <row r="394" spans="2:5">
      <c r="B394" s="138" t="s">
        <v>255</v>
      </c>
      <c r="C394" s="131" t="s">
        <v>256</v>
      </c>
      <c r="D394" s="132" t="s">
        <v>257</v>
      </c>
      <c r="E394" s="132">
        <v>2</v>
      </c>
    </row>
    <row r="395" spans="2:5">
      <c r="B395" s="142" t="s">
        <v>1116</v>
      </c>
      <c r="C395" s="136"/>
      <c r="D395" s="137"/>
      <c r="E395" s="137"/>
    </row>
    <row r="396" spans="2:5">
      <c r="B396" s="131" t="s">
        <v>1117</v>
      </c>
      <c r="C396" s="131" t="s">
        <v>1118</v>
      </c>
      <c r="D396" s="132" t="s">
        <v>186</v>
      </c>
      <c r="E396" s="132">
        <v>2</v>
      </c>
    </row>
    <row r="397" spans="2:5">
      <c r="B397" s="131" t="s">
        <v>1119</v>
      </c>
      <c r="C397" s="131" t="s">
        <v>1120</v>
      </c>
      <c r="D397" s="132" t="s">
        <v>186</v>
      </c>
      <c r="E397" s="132">
        <v>2</v>
      </c>
    </row>
    <row r="398" spans="2:5">
      <c r="B398" s="131" t="s">
        <v>1121</v>
      </c>
      <c r="C398" s="131" t="s">
        <v>1122</v>
      </c>
      <c r="D398" s="132" t="s">
        <v>186</v>
      </c>
      <c r="E398" s="132">
        <v>2</v>
      </c>
    </row>
    <row r="399" spans="2:5">
      <c r="B399" s="131" t="s">
        <v>258</v>
      </c>
      <c r="C399" s="131" t="s">
        <v>1123</v>
      </c>
      <c r="D399" s="132" t="s">
        <v>186</v>
      </c>
      <c r="E399" s="132">
        <v>2</v>
      </c>
    </row>
    <row r="400" spans="2:5">
      <c r="B400" s="131" t="s">
        <v>259</v>
      </c>
      <c r="C400" s="131" t="s">
        <v>260</v>
      </c>
      <c r="D400" s="132" t="s">
        <v>189</v>
      </c>
      <c r="E400" s="132">
        <v>20</v>
      </c>
    </row>
    <row r="401" spans="1:5">
      <c r="B401" s="131" t="s">
        <v>261</v>
      </c>
      <c r="C401" s="131" t="s">
        <v>262</v>
      </c>
      <c r="D401" s="132" t="s">
        <v>189</v>
      </c>
      <c r="E401" s="132">
        <f>E399*10</f>
        <v>20</v>
      </c>
    </row>
    <row r="402" spans="1:5">
      <c r="B402" s="138"/>
      <c r="C402" s="138"/>
      <c r="D402" s="135"/>
      <c r="E402" s="132"/>
    </row>
    <row r="403" spans="1:5" ht="19.149999999999999" customHeight="1">
      <c r="A403" s="123">
        <v>8</v>
      </c>
      <c r="B403" s="145" t="s">
        <v>1131</v>
      </c>
      <c r="C403" s="146"/>
      <c r="D403" s="147"/>
      <c r="E403" s="126" t="s">
        <v>1083</v>
      </c>
    </row>
    <row r="404" spans="1:5">
      <c r="B404" s="127" t="s">
        <v>1112</v>
      </c>
      <c r="C404" s="128"/>
      <c r="D404" s="129"/>
      <c r="E404" s="137"/>
    </row>
    <row r="405" spans="1:5">
      <c r="B405" s="130" t="s">
        <v>263</v>
      </c>
      <c r="C405" s="131" t="s">
        <v>264</v>
      </c>
      <c r="D405" s="132" t="s">
        <v>181</v>
      </c>
      <c r="E405" s="132">
        <v>1</v>
      </c>
    </row>
    <row r="406" spans="1:5">
      <c r="B406" s="130" t="s">
        <v>182</v>
      </c>
      <c r="C406" s="131" t="s">
        <v>265</v>
      </c>
      <c r="D406" s="132" t="s">
        <v>183</v>
      </c>
      <c r="E406" s="132">
        <v>1</v>
      </c>
    </row>
    <row r="407" spans="1:5">
      <c r="B407" s="130" t="s">
        <v>184</v>
      </c>
      <c r="C407" s="131" t="s">
        <v>266</v>
      </c>
      <c r="D407" s="132" t="s">
        <v>183</v>
      </c>
      <c r="E407" s="132">
        <v>1</v>
      </c>
    </row>
    <row r="408" spans="1:5">
      <c r="B408" s="133" t="s">
        <v>185</v>
      </c>
      <c r="C408" s="131" t="s">
        <v>267</v>
      </c>
      <c r="D408" s="132" t="s">
        <v>186</v>
      </c>
      <c r="E408" s="132">
        <v>1</v>
      </c>
    </row>
    <row r="409" spans="1:5">
      <c r="B409" s="134" t="s">
        <v>187</v>
      </c>
      <c r="C409" s="131" t="s">
        <v>268</v>
      </c>
      <c r="D409" s="132" t="s">
        <v>1113</v>
      </c>
      <c r="E409" s="132">
        <v>1</v>
      </c>
    </row>
    <row r="410" spans="1:5">
      <c r="B410" s="134" t="s">
        <v>188</v>
      </c>
      <c r="C410" s="131" t="s">
        <v>269</v>
      </c>
      <c r="D410" s="132" t="s">
        <v>189</v>
      </c>
      <c r="E410" s="132">
        <v>50</v>
      </c>
    </row>
    <row r="411" spans="1:5">
      <c r="B411" s="134" t="s">
        <v>190</v>
      </c>
      <c r="C411" s="131" t="s">
        <v>270</v>
      </c>
      <c r="D411" s="132" t="s">
        <v>189</v>
      </c>
      <c r="E411" s="132">
        <v>50</v>
      </c>
    </row>
    <row r="412" spans="1:5">
      <c r="B412" s="134" t="s">
        <v>191</v>
      </c>
      <c r="C412" s="131" t="s">
        <v>1114</v>
      </c>
      <c r="D412" s="132" t="s">
        <v>192</v>
      </c>
      <c r="E412" s="132">
        <v>1</v>
      </c>
    </row>
    <row r="413" spans="1:5">
      <c r="B413" s="134" t="s">
        <v>193</v>
      </c>
      <c r="C413" s="131" t="s">
        <v>271</v>
      </c>
      <c r="D413" s="132" t="s">
        <v>192</v>
      </c>
      <c r="E413" s="132">
        <v>2</v>
      </c>
    </row>
    <row r="414" spans="1:5">
      <c r="B414" s="127" t="s">
        <v>1115</v>
      </c>
      <c r="C414" s="136"/>
      <c r="D414" s="137"/>
      <c r="E414" s="137"/>
    </row>
    <row r="415" spans="1:5">
      <c r="B415" s="138" t="s">
        <v>194</v>
      </c>
      <c r="C415" s="131" t="s">
        <v>272</v>
      </c>
      <c r="D415" s="132" t="s">
        <v>186</v>
      </c>
      <c r="E415" s="132">
        <v>1</v>
      </c>
    </row>
    <row r="416" spans="1:5">
      <c r="B416" s="138" t="s">
        <v>195</v>
      </c>
      <c r="C416" s="131" t="s">
        <v>273</v>
      </c>
      <c r="D416" s="132" t="s">
        <v>186</v>
      </c>
      <c r="E416" s="132">
        <v>1</v>
      </c>
    </row>
    <row r="417" spans="2:5">
      <c r="B417" s="138" t="s">
        <v>196</v>
      </c>
      <c r="C417" s="131" t="s">
        <v>274</v>
      </c>
      <c r="D417" s="132" t="s">
        <v>186</v>
      </c>
      <c r="E417" s="132">
        <v>27</v>
      </c>
    </row>
    <row r="418" spans="2:5">
      <c r="B418" s="138" t="s">
        <v>197</v>
      </c>
      <c r="C418" s="131" t="s">
        <v>275</v>
      </c>
      <c r="D418" s="132" t="s">
        <v>189</v>
      </c>
      <c r="E418" s="139">
        <v>21</v>
      </c>
    </row>
    <row r="419" spans="2:5">
      <c r="B419" s="138" t="s">
        <v>198</v>
      </c>
      <c r="C419" s="131" t="s">
        <v>275</v>
      </c>
      <c r="D419" s="132" t="s">
        <v>189</v>
      </c>
      <c r="E419" s="132">
        <v>0</v>
      </c>
    </row>
    <row r="420" spans="2:5">
      <c r="B420" s="138" t="s">
        <v>199</v>
      </c>
      <c r="C420" s="131" t="s">
        <v>276</v>
      </c>
      <c r="D420" s="132" t="s">
        <v>189</v>
      </c>
      <c r="E420" s="132">
        <v>21</v>
      </c>
    </row>
    <row r="421" spans="2:5">
      <c r="B421" s="138" t="s">
        <v>200</v>
      </c>
      <c r="C421" s="131" t="s">
        <v>276</v>
      </c>
      <c r="D421" s="132" t="s">
        <v>189</v>
      </c>
      <c r="E421" s="132">
        <v>0</v>
      </c>
    </row>
    <row r="422" spans="2:5">
      <c r="B422" s="138" t="s">
        <v>201</v>
      </c>
      <c r="C422" s="131" t="s">
        <v>277</v>
      </c>
      <c r="D422" s="132" t="s">
        <v>189</v>
      </c>
      <c r="E422" s="132">
        <v>0</v>
      </c>
    </row>
    <row r="423" spans="2:5">
      <c r="B423" s="138" t="s">
        <v>202</v>
      </c>
      <c r="C423" s="131" t="s">
        <v>277</v>
      </c>
      <c r="D423" s="132" t="s">
        <v>189</v>
      </c>
      <c r="E423" s="132">
        <v>0</v>
      </c>
    </row>
    <row r="424" spans="2:5">
      <c r="B424" s="138" t="s">
        <v>203</v>
      </c>
      <c r="C424" s="131" t="s">
        <v>278</v>
      </c>
      <c r="D424" s="132" t="s">
        <v>189</v>
      </c>
      <c r="E424" s="132">
        <v>0</v>
      </c>
    </row>
    <row r="425" spans="2:5">
      <c r="B425" s="138" t="s">
        <v>204</v>
      </c>
      <c r="C425" s="131" t="s">
        <v>205</v>
      </c>
      <c r="D425" s="132" t="s">
        <v>186</v>
      </c>
      <c r="E425" s="132">
        <v>0</v>
      </c>
    </row>
    <row r="426" spans="2:5">
      <c r="B426" s="138" t="s">
        <v>206</v>
      </c>
      <c r="C426" s="131" t="s">
        <v>279</v>
      </c>
      <c r="D426" s="132" t="s">
        <v>186</v>
      </c>
      <c r="E426" s="132">
        <v>0</v>
      </c>
    </row>
    <row r="427" spans="2:5">
      <c r="B427" s="138" t="s">
        <v>207</v>
      </c>
      <c r="C427" s="131" t="s">
        <v>280</v>
      </c>
      <c r="D427" s="132" t="s">
        <v>189</v>
      </c>
      <c r="E427" s="132">
        <v>10</v>
      </c>
    </row>
    <row r="428" spans="2:5">
      <c r="B428" s="138" t="s">
        <v>208</v>
      </c>
      <c r="C428" s="131" t="s">
        <v>209</v>
      </c>
      <c r="D428" s="132" t="s">
        <v>186</v>
      </c>
      <c r="E428" s="132">
        <f>E416*3*2</f>
        <v>6</v>
      </c>
    </row>
    <row r="429" spans="2:5">
      <c r="B429" s="138" t="s">
        <v>210</v>
      </c>
      <c r="C429" s="131" t="s">
        <v>281</v>
      </c>
      <c r="D429" s="132" t="s">
        <v>189</v>
      </c>
      <c r="E429" s="132">
        <f>E416*4*6/2</f>
        <v>12</v>
      </c>
    </row>
    <row r="430" spans="2:5">
      <c r="B430" s="138" t="s">
        <v>211</v>
      </c>
      <c r="C430" s="131" t="s">
        <v>212</v>
      </c>
      <c r="D430" s="132" t="s">
        <v>189</v>
      </c>
      <c r="E430" s="132">
        <v>3</v>
      </c>
    </row>
    <row r="431" spans="2:5">
      <c r="B431" s="138" t="s">
        <v>213</v>
      </c>
      <c r="C431" s="131" t="s">
        <v>214</v>
      </c>
      <c r="D431" s="132" t="s">
        <v>189</v>
      </c>
      <c r="E431" s="140">
        <f>E417*0.3</f>
        <v>8.1</v>
      </c>
    </row>
    <row r="432" spans="2:5">
      <c r="B432" s="138" t="s">
        <v>215</v>
      </c>
      <c r="C432" s="131" t="s">
        <v>216</v>
      </c>
      <c r="D432" s="132" t="s">
        <v>217</v>
      </c>
      <c r="E432" s="140">
        <f>ROUNDUP(E416*2*3*0.6,2)</f>
        <v>3.6</v>
      </c>
    </row>
    <row r="433" spans="2:5">
      <c r="B433" s="138" t="s">
        <v>218</v>
      </c>
      <c r="C433" s="131" t="s">
        <v>219</v>
      </c>
      <c r="D433" s="132" t="s">
        <v>220</v>
      </c>
      <c r="E433" s="132">
        <f>ROUNDUP(E417*0.3*0.7,0)</f>
        <v>6</v>
      </c>
    </row>
    <row r="434" spans="2:5">
      <c r="B434" s="138" t="s">
        <v>221</v>
      </c>
      <c r="C434" s="131" t="s">
        <v>219</v>
      </c>
      <c r="D434" s="132" t="s">
        <v>220</v>
      </c>
      <c r="E434" s="132">
        <f>ROUNDUP(E417*0.3*0.6,0)</f>
        <v>5</v>
      </c>
    </row>
    <row r="435" spans="2:5">
      <c r="B435" s="138" t="s">
        <v>222</v>
      </c>
      <c r="C435" s="131" t="s">
        <v>223</v>
      </c>
      <c r="D435" s="132" t="s">
        <v>224</v>
      </c>
      <c r="E435" s="141">
        <f>ROUNDUP((E417*(30*10*(6+1))/1000000)*2.75,2)</f>
        <v>0.16</v>
      </c>
    </row>
    <row r="436" spans="2:5">
      <c r="B436" s="142" t="s">
        <v>225</v>
      </c>
      <c r="C436" s="136"/>
      <c r="D436" s="137"/>
      <c r="E436" s="137"/>
    </row>
    <row r="437" spans="2:5">
      <c r="B437" s="138" t="s">
        <v>226</v>
      </c>
      <c r="C437" s="131" t="s">
        <v>227</v>
      </c>
      <c r="D437" s="132" t="s">
        <v>228</v>
      </c>
      <c r="E437" s="132">
        <v>2</v>
      </c>
    </row>
    <row r="438" spans="2:5">
      <c r="B438" s="138" t="s">
        <v>229</v>
      </c>
      <c r="C438" s="131" t="s">
        <v>230</v>
      </c>
      <c r="D438" s="132" t="s">
        <v>228</v>
      </c>
      <c r="E438" s="132">
        <v>2</v>
      </c>
    </row>
    <row r="439" spans="2:5">
      <c r="B439" s="138" t="s">
        <v>231</v>
      </c>
      <c r="C439" s="131" t="s">
        <v>232</v>
      </c>
      <c r="D439" s="132" t="s">
        <v>228</v>
      </c>
      <c r="E439" s="132">
        <v>2</v>
      </c>
    </row>
    <row r="440" spans="2:5">
      <c r="B440" s="138" t="s">
        <v>233</v>
      </c>
      <c r="C440" s="131" t="s">
        <v>234</v>
      </c>
      <c r="D440" s="132" t="s">
        <v>228</v>
      </c>
      <c r="E440" s="132">
        <v>2</v>
      </c>
    </row>
    <row r="441" spans="2:5">
      <c r="B441" s="138" t="s">
        <v>235</v>
      </c>
      <c r="C441" s="131" t="s">
        <v>236</v>
      </c>
      <c r="D441" s="132" t="s">
        <v>228</v>
      </c>
      <c r="E441" s="132">
        <v>2</v>
      </c>
    </row>
    <row r="442" spans="2:5">
      <c r="B442" s="138" t="s">
        <v>237</v>
      </c>
      <c r="C442" s="131" t="s">
        <v>238</v>
      </c>
      <c r="D442" s="132" t="s">
        <v>228</v>
      </c>
      <c r="E442" s="132">
        <v>2</v>
      </c>
    </row>
    <row r="443" spans="2:5">
      <c r="B443" s="138" t="s">
        <v>239</v>
      </c>
      <c r="C443" s="131" t="s">
        <v>240</v>
      </c>
      <c r="D443" s="132" t="s">
        <v>228</v>
      </c>
      <c r="E443" s="132">
        <v>2</v>
      </c>
    </row>
    <row r="444" spans="2:5">
      <c r="B444" s="138" t="s">
        <v>241</v>
      </c>
      <c r="C444" s="131" t="s">
        <v>242</v>
      </c>
      <c r="D444" s="132" t="s">
        <v>228</v>
      </c>
      <c r="E444" s="132">
        <v>2</v>
      </c>
    </row>
    <row r="445" spans="2:5">
      <c r="B445" s="138" t="s">
        <v>243</v>
      </c>
      <c r="C445" s="131" t="s">
        <v>244</v>
      </c>
      <c r="D445" s="132" t="s">
        <v>245</v>
      </c>
      <c r="E445" s="132">
        <v>10</v>
      </c>
    </row>
    <row r="446" spans="2:5">
      <c r="B446" s="138" t="s">
        <v>246</v>
      </c>
      <c r="C446" s="131" t="s">
        <v>247</v>
      </c>
      <c r="D446" s="132" t="s">
        <v>245</v>
      </c>
      <c r="E446" s="132">
        <v>10</v>
      </c>
    </row>
    <row r="447" spans="2:5">
      <c r="B447" s="138" t="s">
        <v>248</v>
      </c>
      <c r="C447" s="131" t="s">
        <v>249</v>
      </c>
      <c r="D447" s="132" t="s">
        <v>245</v>
      </c>
      <c r="E447" s="132">
        <v>6</v>
      </c>
    </row>
    <row r="448" spans="2:5">
      <c r="B448" s="138" t="s">
        <v>250</v>
      </c>
      <c r="C448" s="131" t="s">
        <v>251</v>
      </c>
      <c r="D448" s="132" t="s">
        <v>245</v>
      </c>
      <c r="E448" s="132">
        <v>6</v>
      </c>
    </row>
    <row r="449" spans="1:5">
      <c r="B449" s="138" t="s">
        <v>252</v>
      </c>
      <c r="C449" s="143" t="s">
        <v>253</v>
      </c>
      <c r="D449" s="132" t="s">
        <v>245</v>
      </c>
      <c r="E449" s="132"/>
    </row>
    <row r="450" spans="1:5">
      <c r="B450" s="138" t="s">
        <v>252</v>
      </c>
      <c r="C450" s="143" t="s">
        <v>254</v>
      </c>
      <c r="D450" s="132" t="s">
        <v>245</v>
      </c>
      <c r="E450" s="132"/>
    </row>
    <row r="451" spans="1:5">
      <c r="B451" s="138" t="s">
        <v>255</v>
      </c>
      <c r="C451" s="131" t="s">
        <v>256</v>
      </c>
      <c r="D451" s="132" t="s">
        <v>257</v>
      </c>
      <c r="E451" s="132">
        <v>2</v>
      </c>
    </row>
    <row r="452" spans="1:5">
      <c r="B452" s="142" t="s">
        <v>1116</v>
      </c>
      <c r="C452" s="136"/>
      <c r="D452" s="137"/>
      <c r="E452" s="137"/>
    </row>
    <row r="453" spans="1:5">
      <c r="B453" s="131" t="s">
        <v>1117</v>
      </c>
      <c r="C453" s="131" t="s">
        <v>1118</v>
      </c>
      <c r="D453" s="132" t="s">
        <v>186</v>
      </c>
      <c r="E453" s="132">
        <v>2</v>
      </c>
    </row>
    <row r="454" spans="1:5">
      <c r="B454" s="131" t="s">
        <v>1119</v>
      </c>
      <c r="C454" s="131" t="s">
        <v>1120</v>
      </c>
      <c r="D454" s="132" t="s">
        <v>186</v>
      </c>
      <c r="E454" s="132">
        <v>2</v>
      </c>
    </row>
    <row r="455" spans="1:5">
      <c r="B455" s="131" t="s">
        <v>1121</v>
      </c>
      <c r="C455" s="131" t="s">
        <v>1122</v>
      </c>
      <c r="D455" s="132" t="s">
        <v>186</v>
      </c>
      <c r="E455" s="132">
        <v>2</v>
      </c>
    </row>
    <row r="456" spans="1:5">
      <c r="B456" s="131" t="s">
        <v>258</v>
      </c>
      <c r="C456" s="131" t="s">
        <v>1123</v>
      </c>
      <c r="D456" s="132" t="s">
        <v>186</v>
      </c>
      <c r="E456" s="132">
        <v>2</v>
      </c>
    </row>
    <row r="457" spans="1:5">
      <c r="B457" s="131" t="s">
        <v>259</v>
      </c>
      <c r="C457" s="131" t="s">
        <v>260</v>
      </c>
      <c r="D457" s="132" t="s">
        <v>189</v>
      </c>
      <c r="E457" s="132">
        <v>20</v>
      </c>
    </row>
    <row r="458" spans="1:5">
      <c r="B458" s="131" t="s">
        <v>261</v>
      </c>
      <c r="C458" s="131" t="s">
        <v>262</v>
      </c>
      <c r="D458" s="132" t="s">
        <v>189</v>
      </c>
      <c r="E458" s="132">
        <f>E454*10</f>
        <v>20</v>
      </c>
    </row>
    <row r="459" spans="1:5">
      <c r="B459" s="138"/>
      <c r="C459" s="138"/>
      <c r="D459" s="135"/>
      <c r="E459" s="132"/>
    </row>
    <row r="460" spans="1:5" ht="19.149999999999999" customHeight="1">
      <c r="A460" s="123">
        <v>9</v>
      </c>
      <c r="B460" s="145" t="s">
        <v>1132</v>
      </c>
      <c r="C460" s="146"/>
      <c r="D460" s="147"/>
      <c r="E460" s="126" t="s">
        <v>1083</v>
      </c>
    </row>
    <row r="461" spans="1:5">
      <c r="B461" s="127" t="s">
        <v>1112</v>
      </c>
      <c r="C461" s="128"/>
      <c r="D461" s="129"/>
      <c r="E461" s="137"/>
    </row>
    <row r="462" spans="1:5">
      <c r="B462" s="130" t="s">
        <v>263</v>
      </c>
      <c r="C462" s="131" t="s">
        <v>264</v>
      </c>
      <c r="D462" s="132" t="s">
        <v>181</v>
      </c>
      <c r="E462" s="132">
        <v>1</v>
      </c>
    </row>
    <row r="463" spans="1:5">
      <c r="B463" s="130" t="s">
        <v>182</v>
      </c>
      <c r="C463" s="131" t="s">
        <v>265</v>
      </c>
      <c r="D463" s="132" t="s">
        <v>183</v>
      </c>
      <c r="E463" s="132">
        <v>1</v>
      </c>
    </row>
    <row r="464" spans="1:5">
      <c r="B464" s="130" t="s">
        <v>184</v>
      </c>
      <c r="C464" s="131" t="s">
        <v>266</v>
      </c>
      <c r="D464" s="132" t="s">
        <v>183</v>
      </c>
      <c r="E464" s="132">
        <v>1</v>
      </c>
    </row>
    <row r="465" spans="2:5">
      <c r="B465" s="133" t="s">
        <v>185</v>
      </c>
      <c r="C465" s="131" t="s">
        <v>267</v>
      </c>
      <c r="D465" s="132" t="s">
        <v>186</v>
      </c>
      <c r="E465" s="132">
        <v>1</v>
      </c>
    </row>
    <row r="466" spans="2:5">
      <c r="B466" s="134" t="s">
        <v>187</v>
      </c>
      <c r="C466" s="131" t="s">
        <v>268</v>
      </c>
      <c r="D466" s="132" t="s">
        <v>1113</v>
      </c>
      <c r="E466" s="132">
        <v>1</v>
      </c>
    </row>
    <row r="467" spans="2:5">
      <c r="B467" s="134" t="s">
        <v>188</v>
      </c>
      <c r="C467" s="131" t="s">
        <v>269</v>
      </c>
      <c r="D467" s="132" t="s">
        <v>189</v>
      </c>
      <c r="E467" s="132">
        <v>50</v>
      </c>
    </row>
    <row r="468" spans="2:5">
      <c r="B468" s="134" t="s">
        <v>190</v>
      </c>
      <c r="C468" s="131" t="s">
        <v>270</v>
      </c>
      <c r="D468" s="132" t="s">
        <v>189</v>
      </c>
      <c r="E468" s="132">
        <v>50</v>
      </c>
    </row>
    <row r="469" spans="2:5">
      <c r="B469" s="134" t="s">
        <v>191</v>
      </c>
      <c r="C469" s="131" t="s">
        <v>1114</v>
      </c>
      <c r="D469" s="132" t="s">
        <v>192</v>
      </c>
      <c r="E469" s="132">
        <v>1</v>
      </c>
    </row>
    <row r="470" spans="2:5">
      <c r="B470" s="134" t="s">
        <v>193</v>
      </c>
      <c r="C470" s="131" t="s">
        <v>271</v>
      </c>
      <c r="D470" s="132" t="s">
        <v>192</v>
      </c>
      <c r="E470" s="132">
        <v>2</v>
      </c>
    </row>
    <row r="471" spans="2:5">
      <c r="B471" s="127" t="s">
        <v>1115</v>
      </c>
      <c r="C471" s="136"/>
      <c r="D471" s="137"/>
      <c r="E471" s="137"/>
    </row>
    <row r="472" spans="2:5">
      <c r="B472" s="138" t="s">
        <v>194</v>
      </c>
      <c r="C472" s="131" t="s">
        <v>272</v>
      </c>
      <c r="D472" s="132" t="s">
        <v>186</v>
      </c>
      <c r="E472" s="132">
        <v>1</v>
      </c>
    </row>
    <row r="473" spans="2:5">
      <c r="B473" s="138" t="s">
        <v>195</v>
      </c>
      <c r="C473" s="131" t="s">
        <v>273</v>
      </c>
      <c r="D473" s="132" t="s">
        <v>186</v>
      </c>
      <c r="E473" s="132">
        <v>1</v>
      </c>
    </row>
    <row r="474" spans="2:5">
      <c r="B474" s="138" t="s">
        <v>196</v>
      </c>
      <c r="C474" s="131" t="s">
        <v>274</v>
      </c>
      <c r="D474" s="132" t="s">
        <v>186</v>
      </c>
      <c r="E474" s="132">
        <v>40</v>
      </c>
    </row>
    <row r="475" spans="2:5">
      <c r="B475" s="138" t="s">
        <v>197</v>
      </c>
      <c r="C475" s="131" t="s">
        <v>275</v>
      </c>
      <c r="D475" s="132" t="s">
        <v>189</v>
      </c>
      <c r="E475" s="139">
        <v>31</v>
      </c>
    </row>
    <row r="476" spans="2:5">
      <c r="B476" s="138" t="s">
        <v>198</v>
      </c>
      <c r="C476" s="131" t="s">
        <v>275</v>
      </c>
      <c r="D476" s="132" t="s">
        <v>189</v>
      </c>
      <c r="E476" s="132">
        <v>0</v>
      </c>
    </row>
    <row r="477" spans="2:5">
      <c r="B477" s="138" t="s">
        <v>199</v>
      </c>
      <c r="C477" s="131" t="s">
        <v>276</v>
      </c>
      <c r="D477" s="132" t="s">
        <v>189</v>
      </c>
      <c r="E477" s="132">
        <v>31</v>
      </c>
    </row>
    <row r="478" spans="2:5">
      <c r="B478" s="138" t="s">
        <v>200</v>
      </c>
      <c r="C478" s="131" t="s">
        <v>276</v>
      </c>
      <c r="D478" s="132" t="s">
        <v>189</v>
      </c>
      <c r="E478" s="132">
        <v>0</v>
      </c>
    </row>
    <row r="479" spans="2:5">
      <c r="B479" s="138" t="s">
        <v>201</v>
      </c>
      <c r="C479" s="131" t="s">
        <v>277</v>
      </c>
      <c r="D479" s="132" t="s">
        <v>189</v>
      </c>
      <c r="E479" s="132">
        <v>36</v>
      </c>
    </row>
    <row r="480" spans="2:5">
      <c r="B480" s="138" t="s">
        <v>202</v>
      </c>
      <c r="C480" s="131" t="s">
        <v>277</v>
      </c>
      <c r="D480" s="132" t="s">
        <v>189</v>
      </c>
      <c r="E480" s="132">
        <v>0</v>
      </c>
    </row>
    <row r="481" spans="2:5">
      <c r="B481" s="138" t="s">
        <v>203</v>
      </c>
      <c r="C481" s="131" t="s">
        <v>278</v>
      </c>
      <c r="D481" s="132" t="s">
        <v>189</v>
      </c>
      <c r="E481" s="132">
        <v>0</v>
      </c>
    </row>
    <row r="482" spans="2:5">
      <c r="B482" s="138" t="s">
        <v>204</v>
      </c>
      <c r="C482" s="131" t="s">
        <v>205</v>
      </c>
      <c r="D482" s="132" t="s">
        <v>186</v>
      </c>
      <c r="E482" s="132">
        <v>0</v>
      </c>
    </row>
    <row r="483" spans="2:5">
      <c r="B483" s="138" t="s">
        <v>206</v>
      </c>
      <c r="C483" s="131" t="s">
        <v>279</v>
      </c>
      <c r="D483" s="132" t="s">
        <v>186</v>
      </c>
      <c r="E483" s="132">
        <v>0</v>
      </c>
    </row>
    <row r="484" spans="2:5">
      <c r="B484" s="138" t="s">
        <v>207</v>
      </c>
      <c r="C484" s="131" t="s">
        <v>280</v>
      </c>
      <c r="D484" s="132" t="s">
        <v>189</v>
      </c>
      <c r="E484" s="132">
        <v>10</v>
      </c>
    </row>
    <row r="485" spans="2:5">
      <c r="B485" s="138" t="s">
        <v>208</v>
      </c>
      <c r="C485" s="131" t="s">
        <v>209</v>
      </c>
      <c r="D485" s="132" t="s">
        <v>186</v>
      </c>
      <c r="E485" s="132">
        <f>E473*3*2</f>
        <v>6</v>
      </c>
    </row>
    <row r="486" spans="2:5">
      <c r="B486" s="138" t="s">
        <v>210</v>
      </c>
      <c r="C486" s="131" t="s">
        <v>281</v>
      </c>
      <c r="D486" s="132" t="s">
        <v>189</v>
      </c>
      <c r="E486" s="132">
        <f>E473*4*6/2</f>
        <v>12</v>
      </c>
    </row>
    <row r="487" spans="2:5">
      <c r="B487" s="138" t="s">
        <v>211</v>
      </c>
      <c r="C487" s="131" t="s">
        <v>212</v>
      </c>
      <c r="D487" s="132" t="s">
        <v>189</v>
      </c>
      <c r="E487" s="132">
        <v>4</v>
      </c>
    </row>
    <row r="488" spans="2:5">
      <c r="B488" s="138" t="s">
        <v>213</v>
      </c>
      <c r="C488" s="131" t="s">
        <v>214</v>
      </c>
      <c r="D488" s="132" t="s">
        <v>189</v>
      </c>
      <c r="E488" s="140">
        <f>E474*0.3</f>
        <v>12</v>
      </c>
    </row>
    <row r="489" spans="2:5">
      <c r="B489" s="138" t="s">
        <v>215</v>
      </c>
      <c r="C489" s="131" t="s">
        <v>216</v>
      </c>
      <c r="D489" s="132" t="s">
        <v>217</v>
      </c>
      <c r="E489" s="140">
        <f>ROUNDUP(E473*2*3*0.6,2)</f>
        <v>3.6</v>
      </c>
    </row>
    <row r="490" spans="2:5">
      <c r="B490" s="138" t="s">
        <v>218</v>
      </c>
      <c r="C490" s="131" t="s">
        <v>219</v>
      </c>
      <c r="D490" s="132" t="s">
        <v>220</v>
      </c>
      <c r="E490" s="132">
        <f>ROUNDUP(E474*0.3*0.7,0)</f>
        <v>9</v>
      </c>
    </row>
    <row r="491" spans="2:5">
      <c r="B491" s="138" t="s">
        <v>221</v>
      </c>
      <c r="C491" s="131" t="s">
        <v>219</v>
      </c>
      <c r="D491" s="132" t="s">
        <v>220</v>
      </c>
      <c r="E491" s="132">
        <f>ROUNDUP(E474*0.3*0.6,0)</f>
        <v>8</v>
      </c>
    </row>
    <row r="492" spans="2:5">
      <c r="B492" s="138" t="s">
        <v>222</v>
      </c>
      <c r="C492" s="131" t="s">
        <v>223</v>
      </c>
      <c r="D492" s="132" t="s">
        <v>224</v>
      </c>
      <c r="E492" s="141">
        <f>ROUNDUP((E474*(30*10*(6+1))/1000000)*2.75,2)</f>
        <v>0.24000000000000002</v>
      </c>
    </row>
    <row r="493" spans="2:5">
      <c r="B493" s="142" t="s">
        <v>225</v>
      </c>
      <c r="C493" s="136"/>
      <c r="D493" s="137"/>
      <c r="E493" s="137"/>
    </row>
    <row r="494" spans="2:5">
      <c r="B494" s="138" t="s">
        <v>226</v>
      </c>
      <c r="C494" s="131" t="s">
        <v>227</v>
      </c>
      <c r="D494" s="132" t="s">
        <v>228</v>
      </c>
      <c r="E494" s="132">
        <v>2</v>
      </c>
    </row>
    <row r="495" spans="2:5">
      <c r="B495" s="138" t="s">
        <v>229</v>
      </c>
      <c r="C495" s="131" t="s">
        <v>230</v>
      </c>
      <c r="D495" s="132" t="s">
        <v>228</v>
      </c>
      <c r="E495" s="132">
        <v>2</v>
      </c>
    </row>
    <row r="496" spans="2:5">
      <c r="B496" s="138" t="s">
        <v>231</v>
      </c>
      <c r="C496" s="131" t="s">
        <v>232</v>
      </c>
      <c r="D496" s="132" t="s">
        <v>228</v>
      </c>
      <c r="E496" s="132">
        <v>2</v>
      </c>
    </row>
    <row r="497" spans="2:5">
      <c r="B497" s="138" t="s">
        <v>233</v>
      </c>
      <c r="C497" s="131" t="s">
        <v>234</v>
      </c>
      <c r="D497" s="132" t="s">
        <v>228</v>
      </c>
      <c r="E497" s="132">
        <v>2</v>
      </c>
    </row>
    <row r="498" spans="2:5">
      <c r="B498" s="138" t="s">
        <v>235</v>
      </c>
      <c r="C498" s="131" t="s">
        <v>236</v>
      </c>
      <c r="D498" s="132" t="s">
        <v>228</v>
      </c>
      <c r="E498" s="132">
        <v>2</v>
      </c>
    </row>
    <row r="499" spans="2:5">
      <c r="B499" s="138" t="s">
        <v>237</v>
      </c>
      <c r="C499" s="131" t="s">
        <v>238</v>
      </c>
      <c r="D499" s="132" t="s">
        <v>228</v>
      </c>
      <c r="E499" s="132">
        <v>2</v>
      </c>
    </row>
    <row r="500" spans="2:5">
      <c r="B500" s="138" t="s">
        <v>239</v>
      </c>
      <c r="C500" s="131" t="s">
        <v>240</v>
      </c>
      <c r="D500" s="132" t="s">
        <v>228</v>
      </c>
      <c r="E500" s="132">
        <v>2</v>
      </c>
    </row>
    <row r="501" spans="2:5">
      <c r="B501" s="138" t="s">
        <v>241</v>
      </c>
      <c r="C501" s="131" t="s">
        <v>242</v>
      </c>
      <c r="D501" s="132" t="s">
        <v>228</v>
      </c>
      <c r="E501" s="132">
        <v>2</v>
      </c>
    </row>
    <row r="502" spans="2:5">
      <c r="B502" s="138" t="s">
        <v>243</v>
      </c>
      <c r="C502" s="131" t="s">
        <v>244</v>
      </c>
      <c r="D502" s="132" t="s">
        <v>245</v>
      </c>
      <c r="E502" s="132">
        <v>10</v>
      </c>
    </row>
    <row r="503" spans="2:5">
      <c r="B503" s="138" t="s">
        <v>246</v>
      </c>
      <c r="C503" s="131" t="s">
        <v>247</v>
      </c>
      <c r="D503" s="132" t="s">
        <v>245</v>
      </c>
      <c r="E503" s="132">
        <v>10</v>
      </c>
    </row>
    <row r="504" spans="2:5">
      <c r="B504" s="138" t="s">
        <v>248</v>
      </c>
      <c r="C504" s="131" t="s">
        <v>249</v>
      </c>
      <c r="D504" s="132" t="s">
        <v>245</v>
      </c>
      <c r="E504" s="132">
        <v>6</v>
      </c>
    </row>
    <row r="505" spans="2:5">
      <c r="B505" s="138" t="s">
        <v>250</v>
      </c>
      <c r="C505" s="131" t="s">
        <v>251</v>
      </c>
      <c r="D505" s="132" t="s">
        <v>245</v>
      </c>
      <c r="E505" s="132">
        <v>6</v>
      </c>
    </row>
    <row r="506" spans="2:5">
      <c r="B506" s="138" t="s">
        <v>282</v>
      </c>
      <c r="C506" s="130" t="s">
        <v>253</v>
      </c>
      <c r="D506" s="132" t="s">
        <v>245</v>
      </c>
      <c r="E506" s="132">
        <v>6</v>
      </c>
    </row>
    <row r="507" spans="2:5">
      <c r="B507" s="138" t="s">
        <v>283</v>
      </c>
      <c r="C507" s="130" t="s">
        <v>254</v>
      </c>
      <c r="D507" s="132" t="s">
        <v>245</v>
      </c>
      <c r="E507" s="132">
        <f>E506/2</f>
        <v>3</v>
      </c>
    </row>
    <row r="508" spans="2:5">
      <c r="B508" s="138" t="s">
        <v>255</v>
      </c>
      <c r="C508" s="131" t="s">
        <v>256</v>
      </c>
      <c r="D508" s="132" t="s">
        <v>257</v>
      </c>
      <c r="E508" s="132">
        <v>2</v>
      </c>
    </row>
    <row r="509" spans="2:5">
      <c r="B509" s="142" t="s">
        <v>1116</v>
      </c>
      <c r="C509" s="136"/>
      <c r="D509" s="137"/>
      <c r="E509" s="137"/>
    </row>
    <row r="510" spans="2:5">
      <c r="B510" s="131" t="s">
        <v>1117</v>
      </c>
      <c r="C510" s="131" t="s">
        <v>1118</v>
      </c>
      <c r="D510" s="132" t="s">
        <v>186</v>
      </c>
      <c r="E510" s="132">
        <v>2</v>
      </c>
    </row>
    <row r="511" spans="2:5">
      <c r="B511" s="131" t="s">
        <v>1119</v>
      </c>
      <c r="C511" s="131" t="s">
        <v>1120</v>
      </c>
      <c r="D511" s="132" t="s">
        <v>1133</v>
      </c>
      <c r="E511" s="132">
        <v>2</v>
      </c>
    </row>
    <row r="512" spans="2:5">
      <c r="B512" s="131" t="s">
        <v>1121</v>
      </c>
      <c r="C512" s="131" t="s">
        <v>1122</v>
      </c>
      <c r="D512" s="132" t="s">
        <v>1133</v>
      </c>
      <c r="E512" s="132">
        <v>2</v>
      </c>
    </row>
    <row r="513" spans="2:5">
      <c r="B513" s="131" t="s">
        <v>258</v>
      </c>
      <c r="C513" s="131" t="s">
        <v>1134</v>
      </c>
      <c r="D513" s="132" t="s">
        <v>186</v>
      </c>
      <c r="E513" s="132">
        <v>2</v>
      </c>
    </row>
    <row r="514" spans="2:5">
      <c r="B514" s="131" t="s">
        <v>259</v>
      </c>
      <c r="C514" s="131" t="s">
        <v>260</v>
      </c>
      <c r="D514" s="132" t="s">
        <v>189</v>
      </c>
      <c r="E514" s="132">
        <v>20</v>
      </c>
    </row>
    <row r="515" spans="2:5">
      <c r="B515" s="131" t="s">
        <v>261</v>
      </c>
      <c r="C515" s="131" t="s">
        <v>262</v>
      </c>
      <c r="D515" s="132" t="s">
        <v>189</v>
      </c>
      <c r="E515" s="132">
        <f>E511*10</f>
        <v>20</v>
      </c>
    </row>
    <row r="516" spans="2:5">
      <c r="B516" s="138"/>
      <c r="C516" s="138"/>
      <c r="D516" s="135"/>
      <c r="E516" s="135"/>
    </row>
    <row r="517" spans="2:5">
      <c r="B517" s="138"/>
      <c r="C517" s="138"/>
      <c r="D517" s="135"/>
      <c r="E517" s="135"/>
    </row>
    <row r="522" spans="2:5">
      <c r="B522" s="127"/>
    </row>
    <row r="525" spans="2:5">
      <c r="B525" s="127"/>
    </row>
    <row r="528" spans="2:5">
      <c r="B528" s="142"/>
    </row>
    <row r="531" spans="2:2">
      <c r="B531" s="142"/>
    </row>
  </sheetData>
  <mergeCells count="2">
    <mergeCell ref="B1:E1"/>
    <mergeCell ref="B2:E2"/>
  </mergeCells>
  <phoneticPr fontId="4" type="noConversion"/>
  <conditionalFormatting sqref="D130:D150 A117:E117 A174:E174 A231:E231 A288:E288 A345:E345 A459:E459 E62:E72 E94:E95 E119:E129 E151:E152 E176:E209 E233:E266 E290:E323 E347:E380 E404:E437 E461:E494 A46:E52 B502:E508 A514:E521 E445:E452 A400:E402 E388:E395 E331:E338 E274:E281 E217:E224 E160:E167 E103:E110 D13:E13 B54:E57 E115:E116 E172:E173 E229:E230 E286:E287 E343:E344 E457:E458 A58:E60 D39:E45 A523:E524 A522 C522:E522 A526:E527 A525 C525:E525 A529:E530 A528 C528:E528 A532:E1048576 A531 C531:E531 F1:XFD508 A2:E2 A4:E12 C53:E53 A14:E15 A37:E38 F510:XFD1048576 C509:XFD509">
    <cfRule type="cellIs" dxfId="98" priority="227" operator="equal">
      <formula>0</formula>
    </cfRule>
  </conditionalFormatting>
  <conditionalFormatting sqref="B187:B189 B175:D183 B208:D209 C224:D224 B229:D230 B196:B207 B217:B223 D217:D223 B185:D186 B184 D184">
    <cfRule type="cellIs" dxfId="97" priority="226" operator="equal">
      <formula>0</formula>
    </cfRule>
  </conditionalFormatting>
  <conditionalFormatting sqref="C187:C207">
    <cfRule type="cellIs" dxfId="96" priority="225" operator="equal">
      <formula>0</formula>
    </cfRule>
  </conditionalFormatting>
  <conditionalFormatting sqref="D187:D207">
    <cfRule type="cellIs" dxfId="95" priority="224" operator="equal">
      <formula>0</formula>
    </cfRule>
  </conditionalFormatting>
  <conditionalFormatting sqref="B244:B246 B232:D240 B265:D266 C281:D281 B267:C273 B286:D287 B253:B264 B274:B280 D274:D280 B242:D243 B241 D241">
    <cfRule type="cellIs" dxfId="94" priority="223" operator="equal">
      <formula>0</formula>
    </cfRule>
  </conditionalFormatting>
  <conditionalFormatting sqref="C244:C264">
    <cfRule type="cellIs" dxfId="93" priority="222" operator="equal">
      <formula>0</formula>
    </cfRule>
  </conditionalFormatting>
  <conditionalFormatting sqref="D244:D264">
    <cfRule type="cellIs" dxfId="92" priority="221" operator="equal">
      <formula>0</formula>
    </cfRule>
  </conditionalFormatting>
  <conditionalFormatting sqref="B301:B303 B289:D297 B322:D323 C338:D338 B324:C330 B343:D344 B310:B321 B331:B337 D331:D337 B299:D300 B298 D298">
    <cfRule type="cellIs" dxfId="91" priority="220" operator="equal">
      <formula>0</formula>
    </cfRule>
  </conditionalFormatting>
  <conditionalFormatting sqref="C301:C321">
    <cfRule type="cellIs" dxfId="90" priority="219" operator="equal">
      <formula>0</formula>
    </cfRule>
  </conditionalFormatting>
  <conditionalFormatting sqref="D301:D321">
    <cfRule type="cellIs" dxfId="89" priority="218" operator="equal">
      <formula>0</formula>
    </cfRule>
  </conditionalFormatting>
  <conditionalFormatting sqref="B358:B360 B346:D354 B379:D380 B381:C387 B367:B378 B388:B394 D388:D394 C395:D395 B356:D357 B355 D355">
    <cfRule type="cellIs" dxfId="88" priority="217" operator="equal">
      <formula>0</formula>
    </cfRule>
  </conditionalFormatting>
  <conditionalFormatting sqref="C358:C378">
    <cfRule type="cellIs" dxfId="87" priority="216" operator="equal">
      <formula>0</formula>
    </cfRule>
  </conditionalFormatting>
  <conditionalFormatting sqref="D358:D378">
    <cfRule type="cellIs" dxfId="86" priority="215" operator="equal">
      <formula>0</formula>
    </cfRule>
  </conditionalFormatting>
  <conditionalFormatting sqref="B415:B417 B403:D411 B436:D437 C452:D452 B457:D458 B424:B435 B445:B451 D445:D451 B413:D414 B412 D412">
    <cfRule type="cellIs" dxfId="85" priority="214" operator="equal">
      <formula>0</formula>
    </cfRule>
  </conditionalFormatting>
  <conditionalFormatting sqref="C415:C435">
    <cfRule type="cellIs" dxfId="84" priority="213" operator="equal">
      <formula>0</formula>
    </cfRule>
  </conditionalFormatting>
  <conditionalFormatting sqref="D415:D435">
    <cfRule type="cellIs" dxfId="83" priority="212" operator="equal">
      <formula>0</formula>
    </cfRule>
  </conditionalFormatting>
  <conditionalFormatting sqref="B472:B474 B460:D468 B481:B492 B470:D471 B469 D469">
    <cfRule type="cellIs" dxfId="82" priority="211" operator="equal">
      <formula>0</formula>
    </cfRule>
  </conditionalFormatting>
  <conditionalFormatting sqref="C472:C492">
    <cfRule type="cellIs" dxfId="81" priority="210" operator="equal">
      <formula>0</formula>
    </cfRule>
  </conditionalFormatting>
  <conditionalFormatting sqref="D472:D492">
    <cfRule type="cellIs" dxfId="80" priority="209" operator="equal">
      <formula>0</formula>
    </cfRule>
  </conditionalFormatting>
  <conditionalFormatting sqref="E16:E36">
    <cfRule type="cellIs" dxfId="79" priority="208" operator="equal">
      <formula>0</formula>
    </cfRule>
  </conditionalFormatting>
  <conditionalFormatting sqref="E73:E93">
    <cfRule type="cellIs" dxfId="78" priority="207" operator="equal">
      <formula>0</formula>
    </cfRule>
  </conditionalFormatting>
  <conditionalFormatting sqref="E130:E150">
    <cfRule type="cellIs" dxfId="77" priority="206" operator="equal">
      <formula>0</formula>
    </cfRule>
  </conditionalFormatting>
  <conditionalFormatting sqref="B438:C444">
    <cfRule type="cellIs" dxfId="76" priority="205" operator="equal">
      <formula>0</formula>
    </cfRule>
  </conditionalFormatting>
  <conditionalFormatting sqref="B210:C216">
    <cfRule type="cellIs" dxfId="75" priority="204" operator="equal">
      <formula>0</formula>
    </cfRule>
  </conditionalFormatting>
  <conditionalFormatting sqref="B153:C159">
    <cfRule type="cellIs" dxfId="74" priority="203" operator="equal">
      <formula>0</formula>
    </cfRule>
  </conditionalFormatting>
  <conditionalFormatting sqref="B96:C102">
    <cfRule type="cellIs" dxfId="73" priority="202" operator="equal">
      <formula>0</formula>
    </cfRule>
  </conditionalFormatting>
  <conditionalFormatting sqref="B39:C45">
    <cfRule type="cellIs" dxfId="72" priority="201" operator="equal">
      <formula>0</formula>
    </cfRule>
  </conditionalFormatting>
  <conditionalFormatting sqref="D96:E102">
    <cfRule type="cellIs" dxfId="71" priority="200" operator="equal">
      <formula>0</formula>
    </cfRule>
  </conditionalFormatting>
  <conditionalFormatting sqref="D153:E159">
    <cfRule type="cellIs" dxfId="70" priority="199" operator="equal">
      <formula>0</formula>
    </cfRule>
  </conditionalFormatting>
  <conditionalFormatting sqref="D210:E216">
    <cfRule type="cellIs" dxfId="69" priority="198" operator="equal">
      <formula>0</formula>
    </cfRule>
  </conditionalFormatting>
  <conditionalFormatting sqref="D267:E273">
    <cfRule type="cellIs" dxfId="68" priority="197" operator="equal">
      <formula>0</formula>
    </cfRule>
  </conditionalFormatting>
  <conditionalFormatting sqref="D324:E330">
    <cfRule type="cellIs" dxfId="67" priority="196" operator="equal">
      <formula>0</formula>
    </cfRule>
  </conditionalFormatting>
  <conditionalFormatting sqref="D381:E387">
    <cfRule type="cellIs" dxfId="66" priority="195" operator="equal">
      <formula>0</formula>
    </cfRule>
  </conditionalFormatting>
  <conditionalFormatting sqref="D438:E444">
    <cfRule type="cellIs" dxfId="65" priority="194" operator="equal">
      <formula>0</formula>
    </cfRule>
  </conditionalFormatting>
  <conditionalFormatting sqref="D495:E501">
    <cfRule type="cellIs" dxfId="64" priority="193" operator="equal">
      <formula>0</formula>
    </cfRule>
  </conditionalFormatting>
  <conditionalFormatting sqref="B76:B81">
    <cfRule type="cellIs" dxfId="63" priority="192" operator="equal">
      <formula>0</formula>
    </cfRule>
  </conditionalFormatting>
  <conditionalFormatting sqref="B133:B138">
    <cfRule type="cellIs" dxfId="62" priority="191" operator="equal">
      <formula>0</formula>
    </cfRule>
  </conditionalFormatting>
  <conditionalFormatting sqref="B190:B195">
    <cfRule type="cellIs" dxfId="61" priority="190" operator="equal">
      <formula>0</formula>
    </cfRule>
  </conditionalFormatting>
  <conditionalFormatting sqref="B247:B252">
    <cfRule type="cellIs" dxfId="60" priority="189" operator="equal">
      <formula>0</formula>
    </cfRule>
  </conditionalFormatting>
  <conditionalFormatting sqref="B304:B309">
    <cfRule type="cellIs" dxfId="59" priority="188" operator="equal">
      <formula>0</formula>
    </cfRule>
  </conditionalFormatting>
  <conditionalFormatting sqref="B361:B366">
    <cfRule type="cellIs" dxfId="58" priority="187" operator="equal">
      <formula>0</formula>
    </cfRule>
  </conditionalFormatting>
  <conditionalFormatting sqref="B418:B423">
    <cfRule type="cellIs" dxfId="57" priority="186" operator="equal">
      <formula>0</formula>
    </cfRule>
  </conditionalFormatting>
  <conditionalFormatting sqref="B475:B480">
    <cfRule type="cellIs" dxfId="56" priority="185" operator="equal">
      <formula>0</formula>
    </cfRule>
  </conditionalFormatting>
  <conditionalFormatting sqref="C103:C109">
    <cfRule type="cellIs" dxfId="55" priority="184" operator="equal">
      <formula>0</formula>
    </cfRule>
  </conditionalFormatting>
  <conditionalFormatting sqref="C160:C166">
    <cfRule type="cellIs" dxfId="54" priority="183" operator="equal">
      <formula>0</formula>
    </cfRule>
  </conditionalFormatting>
  <conditionalFormatting sqref="C217:C223">
    <cfRule type="cellIs" dxfId="53" priority="182" operator="equal">
      <formula>0</formula>
    </cfRule>
  </conditionalFormatting>
  <conditionalFormatting sqref="C274:C280">
    <cfRule type="cellIs" dxfId="52" priority="181" operator="equal">
      <formula>0</formula>
    </cfRule>
  </conditionalFormatting>
  <conditionalFormatting sqref="C331:C337">
    <cfRule type="cellIs" dxfId="51" priority="180" operator="equal">
      <formula>0</formula>
    </cfRule>
  </conditionalFormatting>
  <conditionalFormatting sqref="C388:C394">
    <cfRule type="cellIs" dxfId="50" priority="179" operator="equal">
      <formula>0</formula>
    </cfRule>
  </conditionalFormatting>
  <conditionalFormatting sqref="C445:C451">
    <cfRule type="cellIs" dxfId="49" priority="178" operator="equal">
      <formula>0</formula>
    </cfRule>
  </conditionalFormatting>
  <conditionalFormatting sqref="B53">
    <cfRule type="cellIs" dxfId="48" priority="177" operator="equal">
      <formula>0</formula>
    </cfRule>
  </conditionalFormatting>
  <conditionalFormatting sqref="C13">
    <cfRule type="cellIs" dxfId="47" priority="176" operator="equal">
      <formula>0</formula>
    </cfRule>
  </conditionalFormatting>
  <conditionalFormatting sqref="C127">
    <cfRule type="cellIs" dxfId="46" priority="175" operator="equal">
      <formula>0</formula>
    </cfRule>
  </conditionalFormatting>
  <conditionalFormatting sqref="C184">
    <cfRule type="cellIs" dxfId="45" priority="174" operator="equal">
      <formula>0</formula>
    </cfRule>
  </conditionalFormatting>
  <conditionalFormatting sqref="C241">
    <cfRule type="cellIs" dxfId="44" priority="173" operator="equal">
      <formula>0</formula>
    </cfRule>
  </conditionalFormatting>
  <conditionalFormatting sqref="C298">
    <cfRule type="cellIs" dxfId="43" priority="172" operator="equal">
      <formula>0</formula>
    </cfRule>
  </conditionalFormatting>
  <conditionalFormatting sqref="C355">
    <cfRule type="cellIs" dxfId="42" priority="171" operator="equal">
      <formula>0</formula>
    </cfRule>
  </conditionalFormatting>
  <conditionalFormatting sqref="C412">
    <cfRule type="cellIs" dxfId="41" priority="170" operator="equal">
      <formula>0</formula>
    </cfRule>
  </conditionalFormatting>
  <conditionalFormatting sqref="C469">
    <cfRule type="cellIs" dxfId="40" priority="169" operator="equal">
      <formula>0</formula>
    </cfRule>
  </conditionalFormatting>
  <conditionalFormatting sqref="B110">
    <cfRule type="cellIs" dxfId="39" priority="161" operator="equal">
      <formula>0</formula>
    </cfRule>
  </conditionalFormatting>
  <conditionalFormatting sqref="B111:E114">
    <cfRule type="cellIs" dxfId="38" priority="168" operator="equal">
      <formula>0</formula>
    </cfRule>
  </conditionalFormatting>
  <conditionalFormatting sqref="B168:E171">
    <cfRule type="cellIs" dxfId="37" priority="167" operator="equal">
      <formula>0</formula>
    </cfRule>
  </conditionalFormatting>
  <conditionalFormatting sqref="B225:E228">
    <cfRule type="cellIs" dxfId="36" priority="166" operator="equal">
      <formula>0</formula>
    </cfRule>
  </conditionalFormatting>
  <conditionalFormatting sqref="B282:E285">
    <cfRule type="cellIs" dxfId="35" priority="165" operator="equal">
      <formula>0</formula>
    </cfRule>
  </conditionalFormatting>
  <conditionalFormatting sqref="B339:E342">
    <cfRule type="cellIs" dxfId="34" priority="164" operator="equal">
      <formula>0</formula>
    </cfRule>
  </conditionalFormatting>
  <conditionalFormatting sqref="B396:E399">
    <cfRule type="cellIs" dxfId="33" priority="163" operator="equal">
      <formula>0</formula>
    </cfRule>
  </conditionalFormatting>
  <conditionalFormatting sqref="B510:E513">
    <cfRule type="cellIs" dxfId="32" priority="162" operator="equal">
      <formula>0</formula>
    </cfRule>
  </conditionalFormatting>
  <conditionalFormatting sqref="B167">
    <cfRule type="cellIs" dxfId="31" priority="160" operator="equal">
      <formula>0</formula>
    </cfRule>
  </conditionalFormatting>
  <conditionalFormatting sqref="B224">
    <cfRule type="cellIs" dxfId="30" priority="159" operator="equal">
      <formula>0</formula>
    </cfRule>
  </conditionalFormatting>
  <conditionalFormatting sqref="B281">
    <cfRule type="cellIs" dxfId="29" priority="158" operator="equal">
      <formula>0</formula>
    </cfRule>
  </conditionalFormatting>
  <conditionalFormatting sqref="B338">
    <cfRule type="cellIs" dxfId="28" priority="157" operator="equal">
      <formula>0</formula>
    </cfRule>
  </conditionalFormatting>
  <conditionalFormatting sqref="B395">
    <cfRule type="cellIs" dxfId="27" priority="156" operator="equal">
      <formula>0</formula>
    </cfRule>
  </conditionalFormatting>
  <conditionalFormatting sqref="B452">
    <cfRule type="cellIs" dxfId="26" priority="155" operator="equal">
      <formula>0</formula>
    </cfRule>
  </conditionalFormatting>
  <conditionalFormatting sqref="B509">
    <cfRule type="cellIs" dxfId="25" priority="154" operator="equal">
      <formula>0</formula>
    </cfRule>
  </conditionalFormatting>
  <conditionalFormatting sqref="B453:E456">
    <cfRule type="cellIs" dxfId="24" priority="153" operator="equal">
      <formula>0</formula>
    </cfRule>
  </conditionalFormatting>
  <conditionalFormatting sqref="A1 A16:B36 B493:D494 A39:A45 B495:C501 A403:A458 A289:A344 A232:A287 A175:A230 A118:A173 A61:A116 A53:A57 A13:B13 A346:A399 A460:A513">
    <cfRule type="cellIs" dxfId="23" priority="236" operator="equal">
      <formula>0</formula>
    </cfRule>
  </conditionalFormatting>
  <conditionalFormatting sqref="B1:E1">
    <cfRule type="cellIs" dxfId="22" priority="235" operator="equal">
      <formula>0</formula>
    </cfRule>
  </conditionalFormatting>
  <conditionalFormatting sqref="C16:C36">
    <cfRule type="cellIs" dxfId="21" priority="234" operator="equal">
      <formula>0</formula>
    </cfRule>
  </conditionalFormatting>
  <conditionalFormatting sqref="D16:D36">
    <cfRule type="cellIs" dxfId="20" priority="233" operator="equal">
      <formula>0</formula>
    </cfRule>
  </conditionalFormatting>
  <conditionalFormatting sqref="B73:B75 B61:D72 B94:D95 C110:D110 B115:D116 B82:B93 B103:B109 D103:D109">
    <cfRule type="cellIs" dxfId="19" priority="232" operator="equal">
      <formula>0</formula>
    </cfRule>
  </conditionalFormatting>
  <conditionalFormatting sqref="C73:C93">
    <cfRule type="cellIs" dxfId="18" priority="231" operator="equal">
      <formula>0</formula>
    </cfRule>
  </conditionalFormatting>
  <conditionalFormatting sqref="D73:D93">
    <cfRule type="cellIs" dxfId="17" priority="230" operator="equal">
      <formula>0</formula>
    </cfRule>
  </conditionalFormatting>
  <conditionalFormatting sqref="B130:B132 B118:D126 B151:D152 C167:D167 B172:D173 B139:B150 B160:B166 D160:D166 B128:D129 B127 D127">
    <cfRule type="cellIs" dxfId="16" priority="229" operator="equal">
      <formula>0</formula>
    </cfRule>
  </conditionalFormatting>
  <conditionalFormatting sqref="C130:C150">
    <cfRule type="cellIs" dxfId="15" priority="228" operator="equal">
      <formula>0</formula>
    </cfRule>
  </conditionalFormatting>
  <conditionalFormatting sqref="B522">
    <cfRule type="cellIs" dxfId="14" priority="12" operator="equal">
      <formula>0</formula>
    </cfRule>
  </conditionalFormatting>
  <conditionalFormatting sqref="B525">
    <cfRule type="cellIs" dxfId="13" priority="11" operator="equal">
      <formula>0</formula>
    </cfRule>
  </conditionalFormatting>
  <conditionalFormatting sqref="B528">
    <cfRule type="cellIs" dxfId="12" priority="10" operator="equal">
      <formula>0</formula>
    </cfRule>
  </conditionalFormatting>
  <conditionalFormatting sqref="B531">
    <cfRule type="cellIs" dxfId="11" priority="9" operator="equal">
      <formula>0</formula>
    </cfRule>
  </conditionalFormatting>
  <conditionalFormatting sqref="E61">
    <cfRule type="cellIs" dxfId="10" priority="8" operator="equal">
      <formula>0</formula>
    </cfRule>
  </conditionalFormatting>
  <conditionalFormatting sqref="E118">
    <cfRule type="cellIs" dxfId="9" priority="7" operator="equal">
      <formula>0</formula>
    </cfRule>
  </conditionalFormatting>
  <conditionalFormatting sqref="E175">
    <cfRule type="cellIs" dxfId="8" priority="6" operator="equal">
      <formula>0</formula>
    </cfRule>
  </conditionalFormatting>
  <conditionalFormatting sqref="E232">
    <cfRule type="cellIs" dxfId="7" priority="5" operator="equal">
      <formula>0</formula>
    </cfRule>
  </conditionalFormatting>
  <conditionalFormatting sqref="E289">
    <cfRule type="cellIs" dxfId="6" priority="4" operator="equal">
      <formula>0</formula>
    </cfRule>
  </conditionalFormatting>
  <conditionalFormatting sqref="E346">
    <cfRule type="cellIs" dxfId="5" priority="3" operator="equal">
      <formula>0</formula>
    </cfRule>
  </conditionalFormatting>
  <conditionalFormatting sqref="E403">
    <cfRule type="cellIs" dxfId="4" priority="2" operator="equal">
      <formula>0</formula>
    </cfRule>
  </conditionalFormatting>
  <conditionalFormatting sqref="E460">
    <cfRule type="cellIs" dxfId="3" priority="1" operator="equal">
      <formula>0</formula>
    </cfRule>
  </conditionalFormatting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78"/>
  <sheetViews>
    <sheetView view="pageBreakPreview" zoomScale="90" zoomScaleNormal="100" zoomScaleSheetLayoutView="90" workbookViewId="0">
      <selection activeCell="I12" sqref="I12"/>
    </sheetView>
  </sheetViews>
  <sheetFormatPr defaultColWidth="8" defaultRowHeight="13.5"/>
  <cols>
    <col min="1" max="1" width="8" style="2"/>
    <col min="2" max="2" width="5.75" style="2" customWidth="1"/>
    <col min="3" max="3" width="29.75" style="47" customWidth="1"/>
    <col min="4" max="4" width="29.25" style="48" customWidth="1"/>
    <col min="5" max="5" width="5.75" style="49" customWidth="1"/>
    <col min="6" max="6" width="12.25" style="50" bestFit="1" customWidth="1"/>
    <col min="7" max="7" width="12" style="2" customWidth="1"/>
    <col min="8" max="16384" width="8" style="2"/>
  </cols>
  <sheetData>
    <row r="1" spans="1:8" s="1" customFormat="1" ht="30.6" customHeight="1">
      <c r="B1" s="206" t="s">
        <v>1322</v>
      </c>
      <c r="C1" s="206"/>
      <c r="D1" s="206"/>
      <c r="E1" s="206"/>
      <c r="F1" s="206"/>
      <c r="G1" s="206"/>
      <c r="H1" s="206"/>
    </row>
    <row r="2" spans="1:8" ht="18.600000000000001" customHeight="1">
      <c r="B2" s="208" t="s">
        <v>284</v>
      </c>
      <c r="C2" s="209"/>
      <c r="D2" s="209"/>
      <c r="E2" s="209"/>
      <c r="F2" s="209"/>
    </row>
    <row r="3" spans="1:8" s="10" customFormat="1" ht="19.899999999999999" customHeight="1">
      <c r="A3" s="102"/>
      <c r="B3" s="4" t="s">
        <v>1</v>
      </c>
      <c r="C3" s="5" t="s">
        <v>2</v>
      </c>
      <c r="D3" s="6" t="s">
        <v>3</v>
      </c>
      <c r="E3" s="7" t="s">
        <v>4</v>
      </c>
      <c r="F3" s="8" t="s">
        <v>5</v>
      </c>
    </row>
    <row r="4" spans="1:8" s="76" customFormat="1" ht="19.899999999999999" customHeight="1">
      <c r="A4" s="152"/>
      <c r="B4" s="11">
        <v>1</v>
      </c>
      <c r="C4" s="12" t="s">
        <v>1158</v>
      </c>
      <c r="D4" s="13" t="s">
        <v>1159</v>
      </c>
      <c r="E4" s="153" t="s">
        <v>186</v>
      </c>
      <c r="F4" s="154">
        <v>1</v>
      </c>
    </row>
    <row r="5" spans="1:8" s="24" customFormat="1" ht="19.899999999999999" customHeight="1">
      <c r="A5" s="155"/>
      <c r="B5" s="18" t="s">
        <v>1160</v>
      </c>
      <c r="C5" s="156" t="s">
        <v>1161</v>
      </c>
      <c r="D5" s="157"/>
      <c r="E5" s="21"/>
      <c r="F5" s="22"/>
    </row>
    <row r="6" spans="1:8" s="31" customFormat="1" ht="19.899999999999999" customHeight="1">
      <c r="A6" s="155">
        <v>1</v>
      </c>
      <c r="B6" s="158" t="s">
        <v>1162</v>
      </c>
      <c r="C6" s="52" t="s">
        <v>285</v>
      </c>
      <c r="D6" s="159" t="s">
        <v>286</v>
      </c>
      <c r="E6" s="28" t="s">
        <v>186</v>
      </c>
      <c r="F6" s="29">
        <v>4</v>
      </c>
    </row>
    <row r="7" spans="1:8" s="31" customFormat="1" ht="19.899999999999999" customHeight="1">
      <c r="A7" s="155">
        <v>2</v>
      </c>
      <c r="B7" s="158" t="s">
        <v>17</v>
      </c>
      <c r="C7" s="52" t="s">
        <v>1285</v>
      </c>
      <c r="D7" s="159" t="s">
        <v>287</v>
      </c>
      <c r="E7" s="28" t="s">
        <v>181</v>
      </c>
      <c r="F7" s="29">
        <v>0</v>
      </c>
    </row>
    <row r="8" spans="1:8" s="31" customFormat="1" ht="19.899999999999999" customHeight="1">
      <c r="A8" s="155">
        <v>3</v>
      </c>
      <c r="B8" s="158" t="s">
        <v>21</v>
      </c>
      <c r="C8" s="52" t="s">
        <v>1286</v>
      </c>
      <c r="D8" s="159" t="s">
        <v>288</v>
      </c>
      <c r="E8" s="28" t="s">
        <v>181</v>
      </c>
      <c r="F8" s="29">
        <v>0</v>
      </c>
    </row>
    <row r="9" spans="1:8" s="31" customFormat="1" ht="19.899999999999999" customHeight="1">
      <c r="A9" s="155">
        <v>4</v>
      </c>
      <c r="B9" s="158" t="s">
        <v>24</v>
      </c>
      <c r="C9" s="52" t="s">
        <v>289</v>
      </c>
      <c r="D9" s="159" t="s">
        <v>290</v>
      </c>
      <c r="E9" s="28" t="s">
        <v>181</v>
      </c>
      <c r="F9" s="29">
        <v>1</v>
      </c>
    </row>
    <row r="10" spans="1:8" s="31" customFormat="1" ht="19.899999999999999" customHeight="1">
      <c r="A10" s="155">
        <v>5</v>
      </c>
      <c r="B10" s="158" t="s">
        <v>26</v>
      </c>
      <c r="C10" s="52" t="s">
        <v>292</v>
      </c>
      <c r="D10" s="159" t="s">
        <v>293</v>
      </c>
      <c r="E10" s="28" t="s">
        <v>186</v>
      </c>
      <c r="F10" s="29">
        <v>1</v>
      </c>
    </row>
    <row r="11" spans="1:8" s="31" customFormat="1" ht="19.899999999999999" customHeight="1">
      <c r="A11" s="155">
        <v>6</v>
      </c>
      <c r="B11" s="158" t="s">
        <v>152</v>
      </c>
      <c r="C11" s="52" t="s">
        <v>295</v>
      </c>
      <c r="D11" s="159" t="s">
        <v>296</v>
      </c>
      <c r="E11" s="28" t="s">
        <v>181</v>
      </c>
      <c r="F11" s="29">
        <v>0</v>
      </c>
    </row>
    <row r="12" spans="1:8" s="31" customFormat="1" ht="19.899999999999999" customHeight="1">
      <c r="A12" s="155">
        <v>7</v>
      </c>
      <c r="B12" s="158" t="s">
        <v>291</v>
      </c>
      <c r="C12" s="52" t="s">
        <v>298</v>
      </c>
      <c r="D12" s="159" t="s">
        <v>299</v>
      </c>
      <c r="E12" s="28" t="s">
        <v>181</v>
      </c>
      <c r="F12" s="29">
        <v>0</v>
      </c>
    </row>
    <row r="13" spans="1:8" s="31" customFormat="1" ht="19.899999999999999" customHeight="1">
      <c r="A13" s="155">
        <v>8</v>
      </c>
      <c r="B13" s="158" t="s">
        <v>294</v>
      </c>
      <c r="C13" s="52" t="s">
        <v>301</v>
      </c>
      <c r="D13" s="159" t="s">
        <v>302</v>
      </c>
      <c r="E13" s="28" t="s">
        <v>186</v>
      </c>
      <c r="F13" s="160">
        <v>1</v>
      </c>
    </row>
    <row r="14" spans="1:8" s="31" customFormat="1" ht="19.899999999999999" customHeight="1">
      <c r="A14" s="155">
        <v>9</v>
      </c>
      <c r="B14" s="158" t="s">
        <v>297</v>
      </c>
      <c r="C14" s="52" t="s">
        <v>304</v>
      </c>
      <c r="D14" s="159" t="s">
        <v>305</v>
      </c>
      <c r="E14" s="28" t="s">
        <v>186</v>
      </c>
      <c r="F14" s="160">
        <v>1</v>
      </c>
    </row>
    <row r="15" spans="1:8" s="31" customFormat="1" ht="19.899999999999999" customHeight="1">
      <c r="A15" s="155">
        <v>10</v>
      </c>
      <c r="B15" s="158" t="s">
        <v>300</v>
      </c>
      <c r="C15" s="52" t="s">
        <v>307</v>
      </c>
      <c r="D15" s="159" t="s">
        <v>308</v>
      </c>
      <c r="E15" s="28" t="s">
        <v>186</v>
      </c>
      <c r="F15" s="29">
        <v>2</v>
      </c>
    </row>
    <row r="16" spans="1:8" s="31" customFormat="1" ht="19.899999999999999" customHeight="1">
      <c r="A16" s="155">
        <v>11</v>
      </c>
      <c r="B16" s="158" t="s">
        <v>303</v>
      </c>
      <c r="C16" s="52" t="s">
        <v>310</v>
      </c>
      <c r="D16" s="159" t="s">
        <v>311</v>
      </c>
      <c r="E16" s="28" t="s">
        <v>189</v>
      </c>
      <c r="F16" s="29">
        <v>50</v>
      </c>
    </row>
    <row r="17" spans="1:6" s="31" customFormat="1" ht="19.899999999999999" customHeight="1">
      <c r="A17" s="155">
        <v>12</v>
      </c>
      <c r="B17" s="158" t="s">
        <v>306</v>
      </c>
      <c r="C17" s="52" t="s">
        <v>313</v>
      </c>
      <c r="D17" s="159" t="s">
        <v>314</v>
      </c>
      <c r="E17" s="28" t="s">
        <v>189</v>
      </c>
      <c r="F17" s="29">
        <v>10</v>
      </c>
    </row>
    <row r="18" spans="1:6" s="31" customFormat="1" ht="19.899999999999999" customHeight="1">
      <c r="A18" s="155">
        <v>13</v>
      </c>
      <c r="B18" s="158" t="s">
        <v>309</v>
      </c>
      <c r="C18" s="52" t="s">
        <v>316</v>
      </c>
      <c r="D18" s="159" t="s">
        <v>317</v>
      </c>
      <c r="E18" s="28" t="s">
        <v>189</v>
      </c>
      <c r="F18" s="29">
        <v>5</v>
      </c>
    </row>
    <row r="19" spans="1:6" s="31" customFormat="1" ht="19.899999999999999" customHeight="1">
      <c r="A19" s="155">
        <v>14</v>
      </c>
      <c r="B19" s="158" t="s">
        <v>312</v>
      </c>
      <c r="C19" s="52" t="s">
        <v>319</v>
      </c>
      <c r="D19" s="159" t="s">
        <v>320</v>
      </c>
      <c r="E19" s="28" t="s">
        <v>189</v>
      </c>
      <c r="F19" s="29">
        <v>5</v>
      </c>
    </row>
    <row r="20" spans="1:6" s="31" customFormat="1" ht="19.899999999999999" customHeight="1">
      <c r="A20" s="155">
        <v>15</v>
      </c>
      <c r="B20" s="158" t="s">
        <v>315</v>
      </c>
      <c r="C20" s="52" t="s">
        <v>252</v>
      </c>
      <c r="D20" s="159" t="s">
        <v>322</v>
      </c>
      <c r="E20" s="28" t="s">
        <v>189</v>
      </c>
      <c r="F20" s="29">
        <v>15</v>
      </c>
    </row>
    <row r="21" spans="1:6" s="31" customFormat="1" ht="19.899999999999999" customHeight="1">
      <c r="A21" s="155">
        <v>16</v>
      </c>
      <c r="B21" s="158" t="s">
        <v>318</v>
      </c>
      <c r="C21" s="52" t="s">
        <v>324</v>
      </c>
      <c r="D21" s="159" t="s">
        <v>325</v>
      </c>
      <c r="E21" s="28" t="s">
        <v>189</v>
      </c>
      <c r="F21" s="29">
        <v>0</v>
      </c>
    </row>
    <row r="22" spans="1:6" s="31" customFormat="1" ht="19.899999999999999" customHeight="1">
      <c r="A22" s="155">
        <v>17</v>
      </c>
      <c r="B22" s="158" t="s">
        <v>321</v>
      </c>
      <c r="C22" s="52" t="s">
        <v>327</v>
      </c>
      <c r="D22" s="159" t="s">
        <v>328</v>
      </c>
      <c r="E22" s="28" t="s">
        <v>186</v>
      </c>
      <c r="F22" s="29">
        <v>0</v>
      </c>
    </row>
    <row r="23" spans="1:6" s="31" customFormat="1" ht="19.899999999999999" customHeight="1">
      <c r="A23" s="155">
        <v>18</v>
      </c>
      <c r="B23" s="158" t="s">
        <v>323</v>
      </c>
      <c r="C23" s="52" t="s">
        <v>330</v>
      </c>
      <c r="D23" s="159" t="s">
        <v>331</v>
      </c>
      <c r="E23" s="28" t="s">
        <v>186</v>
      </c>
      <c r="F23" s="29">
        <v>0</v>
      </c>
    </row>
    <row r="24" spans="1:6" s="31" customFormat="1" ht="19.899999999999999" customHeight="1">
      <c r="A24" s="155">
        <v>19</v>
      </c>
      <c r="B24" s="158" t="s">
        <v>326</v>
      </c>
      <c r="C24" s="52" t="s">
        <v>333</v>
      </c>
      <c r="D24" s="159" t="s">
        <v>334</v>
      </c>
      <c r="E24" s="28" t="s">
        <v>186</v>
      </c>
      <c r="F24" s="29">
        <v>0</v>
      </c>
    </row>
    <row r="25" spans="1:6" s="31" customFormat="1" ht="19.899999999999999" customHeight="1">
      <c r="A25" s="155">
        <v>20</v>
      </c>
      <c r="B25" s="158" t="s">
        <v>329</v>
      </c>
      <c r="C25" s="52" t="s">
        <v>336</v>
      </c>
      <c r="D25" s="159" t="s">
        <v>337</v>
      </c>
      <c r="E25" s="28" t="s">
        <v>186</v>
      </c>
      <c r="F25" s="29">
        <v>0</v>
      </c>
    </row>
    <row r="26" spans="1:6" s="31" customFormat="1" ht="19.899999999999999" customHeight="1">
      <c r="A26" s="155">
        <v>21</v>
      </c>
      <c r="B26" s="158" t="s">
        <v>332</v>
      </c>
      <c r="C26" s="103" t="s">
        <v>1102</v>
      </c>
      <c r="D26" s="159" t="s">
        <v>339</v>
      </c>
      <c r="E26" s="28" t="s">
        <v>181</v>
      </c>
      <c r="F26" s="29">
        <v>0</v>
      </c>
    </row>
    <row r="27" spans="1:6" s="31" customFormat="1" ht="19.899999999999999" customHeight="1">
      <c r="A27" s="155">
        <v>22</v>
      </c>
      <c r="B27" s="158" t="s">
        <v>335</v>
      </c>
      <c r="C27" s="103" t="s">
        <v>1103</v>
      </c>
      <c r="D27" s="159" t="s">
        <v>341</v>
      </c>
      <c r="E27" s="28" t="s">
        <v>181</v>
      </c>
      <c r="F27" s="29">
        <v>0</v>
      </c>
    </row>
    <row r="28" spans="1:6" s="31" customFormat="1" ht="19.899999999999999" customHeight="1">
      <c r="A28" s="155">
        <v>23</v>
      </c>
      <c r="B28" s="158" t="s">
        <v>338</v>
      </c>
      <c r="C28" s="103" t="s">
        <v>1104</v>
      </c>
      <c r="D28" s="159" t="s">
        <v>343</v>
      </c>
      <c r="E28" s="28" t="s">
        <v>181</v>
      </c>
      <c r="F28" s="29">
        <v>2</v>
      </c>
    </row>
    <row r="29" spans="1:6" s="31" customFormat="1" ht="19.899999999999999" customHeight="1">
      <c r="A29" s="155">
        <v>24</v>
      </c>
      <c r="B29" s="158" t="s">
        <v>340</v>
      </c>
      <c r="C29" s="103" t="s">
        <v>1105</v>
      </c>
      <c r="D29" s="159" t="s">
        <v>345</v>
      </c>
      <c r="E29" s="28" t="s">
        <v>181</v>
      </c>
      <c r="F29" s="160">
        <v>0</v>
      </c>
    </row>
    <row r="30" spans="1:6" s="31" customFormat="1" ht="19.899999999999999" customHeight="1">
      <c r="A30" s="155">
        <v>25</v>
      </c>
      <c r="B30" s="158" t="s">
        <v>342</v>
      </c>
      <c r="C30" s="103" t="s">
        <v>1106</v>
      </c>
      <c r="D30" s="159" t="s">
        <v>347</v>
      </c>
      <c r="E30" s="28" t="s">
        <v>181</v>
      </c>
      <c r="F30" s="160">
        <v>0</v>
      </c>
    </row>
    <row r="31" spans="1:6" s="31" customFormat="1" ht="19.899999999999999" customHeight="1">
      <c r="A31" s="155">
        <v>26</v>
      </c>
      <c r="B31" s="158" t="s">
        <v>344</v>
      </c>
      <c r="C31" s="103" t="s">
        <v>1107</v>
      </c>
      <c r="D31" s="159" t="s">
        <v>349</v>
      </c>
      <c r="E31" s="28" t="s">
        <v>186</v>
      </c>
      <c r="F31" s="160">
        <v>2</v>
      </c>
    </row>
    <row r="32" spans="1:6" s="31" customFormat="1" ht="19.899999999999999" customHeight="1">
      <c r="A32" s="155">
        <v>27</v>
      </c>
      <c r="B32" s="158" t="s">
        <v>346</v>
      </c>
      <c r="C32" s="103" t="s">
        <v>1108</v>
      </c>
      <c r="D32" s="159" t="s">
        <v>351</v>
      </c>
      <c r="E32" s="28" t="s">
        <v>186</v>
      </c>
      <c r="F32" s="160">
        <v>0</v>
      </c>
    </row>
    <row r="33" spans="1:6" s="31" customFormat="1" ht="19.899999999999999" customHeight="1">
      <c r="A33" s="155">
        <v>28</v>
      </c>
      <c r="B33" s="158" t="s">
        <v>348</v>
      </c>
      <c r="C33" s="103" t="s">
        <v>1109</v>
      </c>
      <c r="D33" s="159" t="s">
        <v>353</v>
      </c>
      <c r="E33" s="28" t="s">
        <v>186</v>
      </c>
      <c r="F33" s="29">
        <v>2</v>
      </c>
    </row>
    <row r="34" spans="1:6" s="31" customFormat="1" ht="19.899999999999999" customHeight="1">
      <c r="A34" s="155">
        <v>29</v>
      </c>
      <c r="B34" s="158" t="s">
        <v>350</v>
      </c>
      <c r="C34" s="103" t="s">
        <v>1110</v>
      </c>
      <c r="D34" s="159" t="s">
        <v>355</v>
      </c>
      <c r="E34" s="28" t="s">
        <v>186</v>
      </c>
      <c r="F34" s="29">
        <v>0</v>
      </c>
    </row>
    <row r="35" spans="1:6" s="24" customFormat="1" ht="19.899999999999999" customHeight="1">
      <c r="A35" s="155">
        <v>30</v>
      </c>
      <c r="B35" s="158" t="s">
        <v>352</v>
      </c>
      <c r="C35" s="52" t="s">
        <v>357</v>
      </c>
      <c r="D35" s="159" t="s">
        <v>358</v>
      </c>
      <c r="E35" s="28" t="s">
        <v>186</v>
      </c>
      <c r="F35" s="29">
        <v>1</v>
      </c>
    </row>
    <row r="36" spans="1:6" s="31" customFormat="1" ht="19.899999999999999" customHeight="1">
      <c r="A36" s="155">
        <v>31</v>
      </c>
      <c r="B36" s="158" t="s">
        <v>354</v>
      </c>
      <c r="C36" s="52" t="s">
        <v>239</v>
      </c>
      <c r="D36" s="159" t="s">
        <v>360</v>
      </c>
      <c r="E36" s="28" t="s">
        <v>186</v>
      </c>
      <c r="F36" s="160">
        <v>1</v>
      </c>
    </row>
    <row r="37" spans="1:6" s="31" customFormat="1" ht="19.899999999999999" customHeight="1">
      <c r="A37" s="155">
        <v>32</v>
      </c>
      <c r="B37" s="158" t="s">
        <v>356</v>
      </c>
      <c r="C37" s="52" t="s">
        <v>361</v>
      </c>
      <c r="D37" s="159" t="s">
        <v>362</v>
      </c>
      <c r="E37" s="28" t="s">
        <v>186</v>
      </c>
      <c r="F37" s="160">
        <v>1</v>
      </c>
    </row>
    <row r="38" spans="1:6" s="31" customFormat="1" ht="19.899999999999999" customHeight="1">
      <c r="A38" s="155">
        <v>33</v>
      </c>
      <c r="B38" s="158" t="s">
        <v>359</v>
      </c>
      <c r="C38" s="52" t="s">
        <v>363</v>
      </c>
      <c r="D38" s="159" t="s">
        <v>364</v>
      </c>
      <c r="E38" s="28" t="s">
        <v>186</v>
      </c>
      <c r="F38" s="160">
        <v>1</v>
      </c>
    </row>
    <row r="39" spans="1:6" s="31" customFormat="1" ht="19.899999999999999" customHeight="1">
      <c r="A39" s="152"/>
      <c r="B39" s="11">
        <v>2</v>
      </c>
      <c r="C39" s="12" t="s">
        <v>1163</v>
      </c>
      <c r="D39" s="13" t="s">
        <v>1164</v>
      </c>
      <c r="E39" s="153" t="s">
        <v>186</v>
      </c>
      <c r="F39" s="154">
        <v>1</v>
      </c>
    </row>
    <row r="40" spans="1:6" s="31" customFormat="1" ht="19.899999999999999" customHeight="1">
      <c r="A40" s="155"/>
      <c r="B40" s="18" t="s">
        <v>1165</v>
      </c>
      <c r="C40" s="156" t="s">
        <v>1161</v>
      </c>
      <c r="D40" s="157"/>
      <c r="E40" s="21"/>
      <c r="F40" s="22"/>
    </row>
    <row r="41" spans="1:6" s="76" customFormat="1" ht="18" customHeight="1">
      <c r="A41" s="155">
        <v>1</v>
      </c>
      <c r="B41" s="25" t="s">
        <v>1166</v>
      </c>
      <c r="C41" s="52" t="s">
        <v>285</v>
      </c>
      <c r="D41" s="159" t="s">
        <v>286</v>
      </c>
      <c r="E41" s="28" t="s">
        <v>186</v>
      </c>
      <c r="F41" s="29">
        <v>2</v>
      </c>
    </row>
    <row r="42" spans="1:6" s="24" customFormat="1" ht="18" customHeight="1">
      <c r="A42" s="155">
        <v>2</v>
      </c>
      <c r="B42" s="25" t="s">
        <v>33</v>
      </c>
      <c r="C42" s="52" t="s">
        <v>1285</v>
      </c>
      <c r="D42" s="159" t="s">
        <v>287</v>
      </c>
      <c r="E42" s="28" t="s">
        <v>181</v>
      </c>
      <c r="F42" s="29"/>
    </row>
    <row r="43" spans="1:6" s="31" customFormat="1" ht="18" customHeight="1">
      <c r="A43" s="155">
        <v>3</v>
      </c>
      <c r="B43" s="25" t="s">
        <v>35</v>
      </c>
      <c r="C43" s="52" t="s">
        <v>1286</v>
      </c>
      <c r="D43" s="159" t="s">
        <v>288</v>
      </c>
      <c r="E43" s="28" t="s">
        <v>181</v>
      </c>
      <c r="F43" s="29"/>
    </row>
    <row r="44" spans="1:6" s="31" customFormat="1" ht="18" customHeight="1">
      <c r="A44" s="155">
        <v>4</v>
      </c>
      <c r="B44" s="25" t="s">
        <v>38</v>
      </c>
      <c r="C44" s="52" t="s">
        <v>289</v>
      </c>
      <c r="D44" s="159" t="s">
        <v>290</v>
      </c>
      <c r="E44" s="28" t="s">
        <v>181</v>
      </c>
      <c r="F44" s="29">
        <v>1</v>
      </c>
    </row>
    <row r="45" spans="1:6" s="31" customFormat="1" ht="18" customHeight="1">
      <c r="A45" s="155">
        <v>5</v>
      </c>
      <c r="B45" s="25" t="s">
        <v>118</v>
      </c>
      <c r="C45" s="52" t="s">
        <v>292</v>
      </c>
      <c r="D45" s="159" t="s">
        <v>293</v>
      </c>
      <c r="E45" s="28" t="s">
        <v>186</v>
      </c>
      <c r="F45" s="29">
        <v>1</v>
      </c>
    </row>
    <row r="46" spans="1:6" s="31" customFormat="1" ht="18" customHeight="1">
      <c r="A46" s="155">
        <v>6</v>
      </c>
      <c r="B46" s="25" t="s">
        <v>365</v>
      </c>
      <c r="C46" s="52" t="s">
        <v>295</v>
      </c>
      <c r="D46" s="159" t="s">
        <v>296</v>
      </c>
      <c r="E46" s="28" t="s">
        <v>181</v>
      </c>
      <c r="F46" s="29"/>
    </row>
    <row r="47" spans="1:6" s="31" customFormat="1" ht="18" customHeight="1">
      <c r="A47" s="155">
        <v>7</v>
      </c>
      <c r="B47" s="25" t="s">
        <v>366</v>
      </c>
      <c r="C47" s="52" t="s">
        <v>298</v>
      </c>
      <c r="D47" s="159" t="s">
        <v>299</v>
      </c>
      <c r="E47" s="28" t="s">
        <v>181</v>
      </c>
      <c r="F47" s="29"/>
    </row>
    <row r="48" spans="1:6" s="31" customFormat="1" ht="18" customHeight="1">
      <c r="A48" s="155">
        <v>8</v>
      </c>
      <c r="B48" s="25" t="s">
        <v>367</v>
      </c>
      <c r="C48" s="52" t="s">
        <v>301</v>
      </c>
      <c r="D48" s="159" t="s">
        <v>302</v>
      </c>
      <c r="E48" s="28" t="s">
        <v>186</v>
      </c>
      <c r="F48" s="160">
        <v>1</v>
      </c>
    </row>
    <row r="49" spans="1:6" s="31" customFormat="1" ht="18" customHeight="1">
      <c r="A49" s="155">
        <v>9</v>
      </c>
      <c r="B49" s="25" t="s">
        <v>368</v>
      </c>
      <c r="C49" s="52" t="s">
        <v>304</v>
      </c>
      <c r="D49" s="159" t="s">
        <v>305</v>
      </c>
      <c r="E49" s="28" t="s">
        <v>186</v>
      </c>
      <c r="F49" s="160">
        <v>1</v>
      </c>
    </row>
    <row r="50" spans="1:6" s="31" customFormat="1" ht="18" customHeight="1">
      <c r="A50" s="155">
        <v>10</v>
      </c>
      <c r="B50" s="25" t="s">
        <v>369</v>
      </c>
      <c r="C50" s="52" t="s">
        <v>307</v>
      </c>
      <c r="D50" s="159" t="s">
        <v>308</v>
      </c>
      <c r="E50" s="28" t="s">
        <v>186</v>
      </c>
      <c r="F50" s="29">
        <v>2</v>
      </c>
    </row>
    <row r="51" spans="1:6" s="31" customFormat="1" ht="18" customHeight="1">
      <c r="A51" s="155">
        <v>11</v>
      </c>
      <c r="B51" s="25" t="s">
        <v>370</v>
      </c>
      <c r="C51" s="52" t="s">
        <v>310</v>
      </c>
      <c r="D51" s="159" t="s">
        <v>311</v>
      </c>
      <c r="E51" s="28" t="s">
        <v>189</v>
      </c>
      <c r="F51" s="29">
        <v>100</v>
      </c>
    </row>
    <row r="52" spans="1:6" s="31" customFormat="1" ht="18" customHeight="1">
      <c r="A52" s="155">
        <v>12</v>
      </c>
      <c r="B52" s="25" t="s">
        <v>371</v>
      </c>
      <c r="C52" s="52" t="s">
        <v>313</v>
      </c>
      <c r="D52" s="159" t="s">
        <v>314</v>
      </c>
      <c r="E52" s="28" t="s">
        <v>189</v>
      </c>
      <c r="F52" s="29">
        <v>10</v>
      </c>
    </row>
    <row r="53" spans="1:6" s="31" customFormat="1" ht="18" customHeight="1">
      <c r="A53" s="155">
        <v>13</v>
      </c>
      <c r="B53" s="25" t="s">
        <v>372</v>
      </c>
      <c r="C53" s="52" t="s">
        <v>316</v>
      </c>
      <c r="D53" s="159" t="s">
        <v>317</v>
      </c>
      <c r="E53" s="28" t="s">
        <v>189</v>
      </c>
      <c r="F53" s="29">
        <v>5</v>
      </c>
    </row>
    <row r="54" spans="1:6" s="31" customFormat="1" ht="18" customHeight="1">
      <c r="A54" s="155">
        <v>14</v>
      </c>
      <c r="B54" s="25" t="s">
        <v>373</v>
      </c>
      <c r="C54" s="52" t="s">
        <v>319</v>
      </c>
      <c r="D54" s="159" t="s">
        <v>320</v>
      </c>
      <c r="E54" s="28" t="s">
        <v>189</v>
      </c>
      <c r="F54" s="29">
        <v>5</v>
      </c>
    </row>
    <row r="55" spans="1:6" s="31" customFormat="1" ht="18" customHeight="1">
      <c r="A55" s="155">
        <v>15</v>
      </c>
      <c r="B55" s="25" t="s">
        <v>374</v>
      </c>
      <c r="C55" s="52" t="s">
        <v>252</v>
      </c>
      <c r="D55" s="159" t="s">
        <v>322</v>
      </c>
      <c r="E55" s="28" t="s">
        <v>189</v>
      </c>
      <c r="F55" s="29">
        <v>15</v>
      </c>
    </row>
    <row r="56" spans="1:6" s="31" customFormat="1" ht="18" customHeight="1">
      <c r="A56" s="155">
        <v>16</v>
      </c>
      <c r="B56" s="25" t="s">
        <v>375</v>
      </c>
      <c r="C56" s="52" t="s">
        <v>324</v>
      </c>
      <c r="D56" s="159" t="s">
        <v>325</v>
      </c>
      <c r="E56" s="28" t="s">
        <v>189</v>
      </c>
      <c r="F56" s="29"/>
    </row>
    <row r="57" spans="1:6" s="31" customFormat="1" ht="18" customHeight="1">
      <c r="A57" s="155">
        <v>17</v>
      </c>
      <c r="B57" s="25" t="s">
        <v>376</v>
      </c>
      <c r="C57" s="52" t="s">
        <v>327</v>
      </c>
      <c r="D57" s="159" t="s">
        <v>328</v>
      </c>
      <c r="E57" s="28" t="s">
        <v>186</v>
      </c>
      <c r="F57" s="29"/>
    </row>
    <row r="58" spans="1:6" s="31" customFormat="1" ht="18" customHeight="1">
      <c r="A58" s="155">
        <v>18</v>
      </c>
      <c r="B58" s="25" t="s">
        <v>377</v>
      </c>
      <c r="C58" s="52" t="s">
        <v>330</v>
      </c>
      <c r="D58" s="159" t="s">
        <v>331</v>
      </c>
      <c r="E58" s="28" t="s">
        <v>186</v>
      </c>
      <c r="F58" s="29"/>
    </row>
    <row r="59" spans="1:6" s="31" customFormat="1" ht="18" customHeight="1">
      <c r="A59" s="155">
        <v>19</v>
      </c>
      <c r="B59" s="25" t="s">
        <v>378</v>
      </c>
      <c r="C59" s="52" t="s">
        <v>333</v>
      </c>
      <c r="D59" s="159" t="s">
        <v>334</v>
      </c>
      <c r="E59" s="28" t="s">
        <v>186</v>
      </c>
      <c r="F59" s="29"/>
    </row>
    <row r="60" spans="1:6" s="31" customFormat="1" ht="18" customHeight="1">
      <c r="A60" s="155">
        <v>20</v>
      </c>
      <c r="B60" s="25" t="s">
        <v>379</v>
      </c>
      <c r="C60" s="52" t="s">
        <v>336</v>
      </c>
      <c r="D60" s="159" t="s">
        <v>337</v>
      </c>
      <c r="E60" s="28" t="s">
        <v>186</v>
      </c>
      <c r="F60" s="29"/>
    </row>
    <row r="61" spans="1:6" s="31" customFormat="1" ht="18" customHeight="1">
      <c r="A61" s="155">
        <v>21</v>
      </c>
      <c r="B61" s="25" t="s">
        <v>380</v>
      </c>
      <c r="C61" s="103" t="s">
        <v>1102</v>
      </c>
      <c r="D61" s="159" t="s">
        <v>339</v>
      </c>
      <c r="E61" s="28" t="s">
        <v>181</v>
      </c>
      <c r="F61" s="29"/>
    </row>
    <row r="62" spans="1:6" s="31" customFormat="1" ht="18" customHeight="1">
      <c r="A62" s="155">
        <v>22</v>
      </c>
      <c r="B62" s="25" t="s">
        <v>381</v>
      </c>
      <c r="C62" s="103" t="s">
        <v>1103</v>
      </c>
      <c r="D62" s="159" t="s">
        <v>341</v>
      </c>
      <c r="E62" s="28" t="s">
        <v>181</v>
      </c>
      <c r="F62" s="29"/>
    </row>
    <row r="63" spans="1:6" s="31" customFormat="1" ht="18" customHeight="1">
      <c r="A63" s="155">
        <v>23</v>
      </c>
      <c r="B63" s="25" t="s">
        <v>382</v>
      </c>
      <c r="C63" s="103" t="s">
        <v>1104</v>
      </c>
      <c r="D63" s="159" t="s">
        <v>343</v>
      </c>
      <c r="E63" s="28" t="s">
        <v>181</v>
      </c>
      <c r="F63" s="29">
        <v>1</v>
      </c>
    </row>
    <row r="64" spans="1:6" s="31" customFormat="1" ht="18" customHeight="1">
      <c r="A64" s="155">
        <v>24</v>
      </c>
      <c r="B64" s="25" t="s">
        <v>383</v>
      </c>
      <c r="C64" s="103" t="s">
        <v>1105</v>
      </c>
      <c r="D64" s="159" t="s">
        <v>345</v>
      </c>
      <c r="E64" s="28" t="s">
        <v>181</v>
      </c>
      <c r="F64" s="160"/>
    </row>
    <row r="65" spans="1:6" s="31" customFormat="1" ht="18" customHeight="1">
      <c r="A65" s="155">
        <v>25</v>
      </c>
      <c r="B65" s="25" t="s">
        <v>384</v>
      </c>
      <c r="C65" s="103" t="s">
        <v>1106</v>
      </c>
      <c r="D65" s="159" t="s">
        <v>347</v>
      </c>
      <c r="E65" s="28" t="s">
        <v>181</v>
      </c>
      <c r="F65" s="160"/>
    </row>
    <row r="66" spans="1:6" s="31" customFormat="1" ht="18" customHeight="1">
      <c r="A66" s="155">
        <v>26</v>
      </c>
      <c r="B66" s="25" t="s">
        <v>385</v>
      </c>
      <c r="C66" s="103" t="s">
        <v>1107</v>
      </c>
      <c r="D66" s="159" t="s">
        <v>349</v>
      </c>
      <c r="E66" s="28" t="s">
        <v>186</v>
      </c>
      <c r="F66" s="160">
        <v>1</v>
      </c>
    </row>
    <row r="67" spans="1:6" s="31" customFormat="1" ht="18" customHeight="1">
      <c r="A67" s="155">
        <v>27</v>
      </c>
      <c r="B67" s="25" t="s">
        <v>386</v>
      </c>
      <c r="C67" s="103" t="s">
        <v>1108</v>
      </c>
      <c r="D67" s="159" t="s">
        <v>351</v>
      </c>
      <c r="E67" s="28" t="s">
        <v>186</v>
      </c>
      <c r="F67" s="160"/>
    </row>
    <row r="68" spans="1:6" s="31" customFormat="1" ht="18" customHeight="1">
      <c r="A68" s="155">
        <v>28</v>
      </c>
      <c r="B68" s="25" t="s">
        <v>387</v>
      </c>
      <c r="C68" s="103" t="s">
        <v>1109</v>
      </c>
      <c r="D68" s="159" t="s">
        <v>353</v>
      </c>
      <c r="E68" s="28" t="s">
        <v>186</v>
      </c>
      <c r="F68" s="29">
        <v>1</v>
      </c>
    </row>
    <row r="69" spans="1:6" s="31" customFormat="1" ht="18" customHeight="1">
      <c r="A69" s="155">
        <v>29</v>
      </c>
      <c r="B69" s="25" t="s">
        <v>388</v>
      </c>
      <c r="C69" s="103" t="s">
        <v>1110</v>
      </c>
      <c r="D69" s="159" t="s">
        <v>355</v>
      </c>
      <c r="E69" s="28" t="s">
        <v>186</v>
      </c>
      <c r="F69" s="29"/>
    </row>
    <row r="70" spans="1:6" s="31" customFormat="1" ht="18" customHeight="1">
      <c r="A70" s="155">
        <v>30</v>
      </c>
      <c r="B70" s="25" t="s">
        <v>389</v>
      </c>
      <c r="C70" s="52" t="s">
        <v>357</v>
      </c>
      <c r="D70" s="159" t="s">
        <v>358</v>
      </c>
      <c r="E70" s="28" t="s">
        <v>186</v>
      </c>
      <c r="F70" s="29">
        <v>1</v>
      </c>
    </row>
    <row r="71" spans="1:6" s="31" customFormat="1" ht="18" customHeight="1">
      <c r="A71" s="155">
        <v>31</v>
      </c>
      <c r="B71" s="25" t="s">
        <v>390</v>
      </c>
      <c r="C71" s="52" t="s">
        <v>239</v>
      </c>
      <c r="D71" s="159" t="s">
        <v>360</v>
      </c>
      <c r="E71" s="28" t="s">
        <v>186</v>
      </c>
      <c r="F71" s="160">
        <v>1</v>
      </c>
    </row>
    <row r="72" spans="1:6" s="24" customFormat="1" ht="18" customHeight="1">
      <c r="A72" s="155">
        <v>32</v>
      </c>
      <c r="B72" s="25" t="s">
        <v>391</v>
      </c>
      <c r="C72" s="52" t="s">
        <v>361</v>
      </c>
      <c r="D72" s="159" t="s">
        <v>362</v>
      </c>
      <c r="E72" s="28" t="s">
        <v>186</v>
      </c>
      <c r="F72" s="160">
        <v>1</v>
      </c>
    </row>
    <row r="73" spans="1:6" s="31" customFormat="1" ht="18" customHeight="1">
      <c r="A73" s="155">
        <v>33</v>
      </c>
      <c r="B73" s="25" t="s">
        <v>392</v>
      </c>
      <c r="C73" s="52" t="s">
        <v>363</v>
      </c>
      <c r="D73" s="159" t="s">
        <v>364</v>
      </c>
      <c r="E73" s="28" t="s">
        <v>186</v>
      </c>
      <c r="F73" s="160">
        <v>1</v>
      </c>
    </row>
    <row r="74" spans="1:6" s="31" customFormat="1" ht="18" customHeight="1">
      <c r="A74" s="152"/>
      <c r="B74" s="11">
        <v>3</v>
      </c>
      <c r="C74" s="12" t="s">
        <v>1167</v>
      </c>
      <c r="D74" s="13" t="s">
        <v>1168</v>
      </c>
      <c r="E74" s="153" t="s">
        <v>186</v>
      </c>
      <c r="F74" s="154">
        <v>1</v>
      </c>
    </row>
    <row r="75" spans="1:6" s="31" customFormat="1" ht="18" customHeight="1">
      <c r="A75" s="155"/>
      <c r="B75" s="18" t="s">
        <v>1169</v>
      </c>
      <c r="C75" s="156" t="s">
        <v>1161</v>
      </c>
      <c r="D75" s="157"/>
      <c r="E75" s="21"/>
      <c r="F75" s="22"/>
    </row>
    <row r="76" spans="1:6" s="31" customFormat="1" ht="18" customHeight="1">
      <c r="A76" s="155">
        <v>1</v>
      </c>
      <c r="B76" s="25" t="s">
        <v>1170</v>
      </c>
      <c r="C76" s="52" t="s">
        <v>285</v>
      </c>
      <c r="D76" s="159" t="s">
        <v>286</v>
      </c>
      <c r="E76" s="28" t="s">
        <v>186</v>
      </c>
      <c r="F76" s="29">
        <v>3</v>
      </c>
    </row>
    <row r="77" spans="1:6" s="31" customFormat="1" ht="18" customHeight="1">
      <c r="A77" s="155">
        <v>2</v>
      </c>
      <c r="B77" s="25" t="s">
        <v>43</v>
      </c>
      <c r="C77" s="52" t="s">
        <v>1285</v>
      </c>
      <c r="D77" s="159" t="s">
        <v>287</v>
      </c>
      <c r="E77" s="28" t="s">
        <v>181</v>
      </c>
      <c r="F77" s="29"/>
    </row>
    <row r="78" spans="1:6" s="76" customFormat="1" ht="18" customHeight="1">
      <c r="A78" s="155">
        <v>3</v>
      </c>
      <c r="B78" s="25" t="s">
        <v>44</v>
      </c>
      <c r="C78" s="52" t="s">
        <v>1286</v>
      </c>
      <c r="D78" s="159" t="s">
        <v>288</v>
      </c>
      <c r="E78" s="28" t="s">
        <v>181</v>
      </c>
      <c r="F78" s="29"/>
    </row>
    <row r="79" spans="1:6" s="24" customFormat="1" ht="18" customHeight="1">
      <c r="A79" s="155">
        <v>4</v>
      </c>
      <c r="B79" s="25" t="s">
        <v>46</v>
      </c>
      <c r="C79" s="52" t="s">
        <v>289</v>
      </c>
      <c r="D79" s="159" t="s">
        <v>290</v>
      </c>
      <c r="E79" s="28" t="s">
        <v>181</v>
      </c>
      <c r="F79" s="29">
        <v>1</v>
      </c>
    </row>
    <row r="80" spans="1:6" s="31" customFormat="1" ht="18" customHeight="1">
      <c r="A80" s="155">
        <v>5</v>
      </c>
      <c r="B80" s="25" t="s">
        <v>48</v>
      </c>
      <c r="C80" s="52" t="s">
        <v>292</v>
      </c>
      <c r="D80" s="159" t="s">
        <v>293</v>
      </c>
      <c r="E80" s="28" t="s">
        <v>186</v>
      </c>
      <c r="F80" s="29">
        <v>1</v>
      </c>
    </row>
    <row r="81" spans="1:6" s="31" customFormat="1" ht="18" customHeight="1">
      <c r="A81" s="155">
        <v>6</v>
      </c>
      <c r="B81" s="25" t="s">
        <v>49</v>
      </c>
      <c r="C81" s="52" t="s">
        <v>295</v>
      </c>
      <c r="D81" s="159" t="s">
        <v>296</v>
      </c>
      <c r="E81" s="28" t="s">
        <v>181</v>
      </c>
      <c r="F81" s="29"/>
    </row>
    <row r="82" spans="1:6" s="31" customFormat="1" ht="18" customHeight="1">
      <c r="A82" s="155">
        <v>7</v>
      </c>
      <c r="B82" s="25" t="s">
        <v>50</v>
      </c>
      <c r="C82" s="52" t="s">
        <v>298</v>
      </c>
      <c r="D82" s="159" t="s">
        <v>299</v>
      </c>
      <c r="E82" s="28" t="s">
        <v>181</v>
      </c>
      <c r="F82" s="29"/>
    </row>
    <row r="83" spans="1:6" s="31" customFormat="1" ht="18" customHeight="1">
      <c r="A83" s="155">
        <v>8</v>
      </c>
      <c r="B83" s="25" t="s">
        <v>51</v>
      </c>
      <c r="C83" s="52" t="s">
        <v>301</v>
      </c>
      <c r="D83" s="159" t="s">
        <v>302</v>
      </c>
      <c r="E83" s="28" t="s">
        <v>186</v>
      </c>
      <c r="F83" s="160">
        <v>1</v>
      </c>
    </row>
    <row r="84" spans="1:6" s="31" customFormat="1" ht="18" customHeight="1">
      <c r="A84" s="155">
        <v>9</v>
      </c>
      <c r="B84" s="25" t="s">
        <v>52</v>
      </c>
      <c r="C84" s="52" t="s">
        <v>304</v>
      </c>
      <c r="D84" s="159" t="s">
        <v>305</v>
      </c>
      <c r="E84" s="28" t="s">
        <v>186</v>
      </c>
      <c r="F84" s="160">
        <v>1</v>
      </c>
    </row>
    <row r="85" spans="1:6" s="31" customFormat="1" ht="18" customHeight="1">
      <c r="A85" s="155">
        <v>10</v>
      </c>
      <c r="B85" s="25" t="s">
        <v>53</v>
      </c>
      <c r="C85" s="52" t="s">
        <v>307</v>
      </c>
      <c r="D85" s="159" t="s">
        <v>308</v>
      </c>
      <c r="E85" s="28" t="s">
        <v>186</v>
      </c>
      <c r="F85" s="29">
        <v>2</v>
      </c>
    </row>
    <row r="86" spans="1:6" s="31" customFormat="1" ht="18" customHeight="1">
      <c r="A86" s="155">
        <v>11</v>
      </c>
      <c r="B86" s="25" t="s">
        <v>54</v>
      </c>
      <c r="C86" s="52" t="s">
        <v>310</v>
      </c>
      <c r="D86" s="159" t="s">
        <v>311</v>
      </c>
      <c r="E86" s="28" t="s">
        <v>189</v>
      </c>
      <c r="F86" s="29">
        <v>30</v>
      </c>
    </row>
    <row r="87" spans="1:6" s="31" customFormat="1" ht="18" customHeight="1">
      <c r="A87" s="155">
        <v>12</v>
      </c>
      <c r="B87" s="25" t="s">
        <v>55</v>
      </c>
      <c r="C87" s="52" t="s">
        <v>313</v>
      </c>
      <c r="D87" s="159" t="s">
        <v>314</v>
      </c>
      <c r="E87" s="28" t="s">
        <v>189</v>
      </c>
      <c r="F87" s="29">
        <v>10</v>
      </c>
    </row>
    <row r="88" spans="1:6" s="31" customFormat="1" ht="18" customHeight="1">
      <c r="A88" s="155">
        <v>13</v>
      </c>
      <c r="B88" s="25" t="s">
        <v>56</v>
      </c>
      <c r="C88" s="52" t="s">
        <v>316</v>
      </c>
      <c r="D88" s="159" t="s">
        <v>317</v>
      </c>
      <c r="E88" s="28" t="s">
        <v>189</v>
      </c>
      <c r="F88" s="29">
        <v>5</v>
      </c>
    </row>
    <row r="89" spans="1:6" s="31" customFormat="1" ht="18" customHeight="1">
      <c r="A89" s="155">
        <v>14</v>
      </c>
      <c r="B89" s="25" t="s">
        <v>57</v>
      </c>
      <c r="C89" s="52" t="s">
        <v>319</v>
      </c>
      <c r="D89" s="159" t="s">
        <v>320</v>
      </c>
      <c r="E89" s="28" t="s">
        <v>189</v>
      </c>
      <c r="F89" s="29">
        <v>5</v>
      </c>
    </row>
    <row r="90" spans="1:6" s="31" customFormat="1" ht="18" customHeight="1">
      <c r="A90" s="155">
        <v>15</v>
      </c>
      <c r="B90" s="25" t="s">
        <v>58</v>
      </c>
      <c r="C90" s="52" t="s">
        <v>252</v>
      </c>
      <c r="D90" s="159" t="s">
        <v>322</v>
      </c>
      <c r="E90" s="28" t="s">
        <v>189</v>
      </c>
      <c r="F90" s="29">
        <v>15</v>
      </c>
    </row>
    <row r="91" spans="1:6" s="31" customFormat="1" ht="18" customHeight="1">
      <c r="A91" s="155">
        <v>16</v>
      </c>
      <c r="B91" s="25" t="s">
        <v>59</v>
      </c>
      <c r="C91" s="52" t="s">
        <v>324</v>
      </c>
      <c r="D91" s="159" t="s">
        <v>325</v>
      </c>
      <c r="E91" s="28" t="s">
        <v>189</v>
      </c>
      <c r="F91" s="29"/>
    </row>
    <row r="92" spans="1:6" s="31" customFormat="1" ht="18" customHeight="1">
      <c r="A92" s="155">
        <v>17</v>
      </c>
      <c r="B92" s="25" t="s">
        <v>60</v>
      </c>
      <c r="C92" s="52" t="s">
        <v>327</v>
      </c>
      <c r="D92" s="159" t="s">
        <v>328</v>
      </c>
      <c r="E92" s="28" t="s">
        <v>186</v>
      </c>
      <c r="F92" s="29"/>
    </row>
    <row r="93" spans="1:6" s="31" customFormat="1" ht="18" customHeight="1">
      <c r="A93" s="155">
        <v>18</v>
      </c>
      <c r="B93" s="25" t="s">
        <v>61</v>
      </c>
      <c r="C93" s="52" t="s">
        <v>330</v>
      </c>
      <c r="D93" s="159" t="s">
        <v>331</v>
      </c>
      <c r="E93" s="28" t="s">
        <v>186</v>
      </c>
      <c r="F93" s="29"/>
    </row>
    <row r="94" spans="1:6" s="31" customFormat="1" ht="18" customHeight="1">
      <c r="A94" s="155">
        <v>19</v>
      </c>
      <c r="B94" s="25" t="s">
        <v>62</v>
      </c>
      <c r="C94" s="52" t="s">
        <v>333</v>
      </c>
      <c r="D94" s="159" t="s">
        <v>334</v>
      </c>
      <c r="E94" s="28" t="s">
        <v>186</v>
      </c>
      <c r="F94" s="29"/>
    </row>
    <row r="95" spans="1:6" s="31" customFormat="1" ht="18" customHeight="1">
      <c r="A95" s="155">
        <v>20</v>
      </c>
      <c r="B95" s="25" t="s">
        <v>63</v>
      </c>
      <c r="C95" s="52" t="s">
        <v>336</v>
      </c>
      <c r="D95" s="159" t="s">
        <v>337</v>
      </c>
      <c r="E95" s="28" t="s">
        <v>186</v>
      </c>
      <c r="F95" s="29"/>
    </row>
    <row r="96" spans="1:6" s="31" customFormat="1" ht="18" customHeight="1">
      <c r="A96" s="155">
        <v>21</v>
      </c>
      <c r="B96" s="25" t="s">
        <v>64</v>
      </c>
      <c r="C96" s="103" t="s">
        <v>1102</v>
      </c>
      <c r="D96" s="159" t="s">
        <v>339</v>
      </c>
      <c r="E96" s="28" t="s">
        <v>181</v>
      </c>
      <c r="F96" s="29">
        <v>1</v>
      </c>
    </row>
    <row r="97" spans="1:6" s="31" customFormat="1" ht="18" customHeight="1">
      <c r="A97" s="155">
        <v>22</v>
      </c>
      <c r="B97" s="25" t="s">
        <v>65</v>
      </c>
      <c r="C97" s="103" t="s">
        <v>1103</v>
      </c>
      <c r="D97" s="159" t="s">
        <v>341</v>
      </c>
      <c r="E97" s="28" t="s">
        <v>181</v>
      </c>
      <c r="F97" s="29"/>
    </row>
    <row r="98" spans="1:6" s="31" customFormat="1" ht="18" customHeight="1">
      <c r="A98" s="155">
        <v>23</v>
      </c>
      <c r="B98" s="25" t="s">
        <v>124</v>
      </c>
      <c r="C98" s="103" t="s">
        <v>1104</v>
      </c>
      <c r="D98" s="159" t="s">
        <v>343</v>
      </c>
      <c r="E98" s="28" t="s">
        <v>181</v>
      </c>
      <c r="F98" s="29"/>
    </row>
    <row r="99" spans="1:6" s="31" customFormat="1" ht="18" customHeight="1">
      <c r="A99" s="155">
        <v>24</v>
      </c>
      <c r="B99" s="25" t="s">
        <v>393</v>
      </c>
      <c r="C99" s="103" t="s">
        <v>1105</v>
      </c>
      <c r="D99" s="159" t="s">
        <v>345</v>
      </c>
      <c r="E99" s="28" t="s">
        <v>181</v>
      </c>
      <c r="F99" s="160"/>
    </row>
    <row r="100" spans="1:6" s="31" customFormat="1" ht="18" customHeight="1">
      <c r="A100" s="155">
        <v>25</v>
      </c>
      <c r="B100" s="25" t="s">
        <v>394</v>
      </c>
      <c r="C100" s="103" t="s">
        <v>1106</v>
      </c>
      <c r="D100" s="159" t="s">
        <v>347</v>
      </c>
      <c r="E100" s="28" t="s">
        <v>181</v>
      </c>
      <c r="F100" s="160"/>
    </row>
    <row r="101" spans="1:6" s="31" customFormat="1" ht="18" customHeight="1">
      <c r="A101" s="155">
        <v>26</v>
      </c>
      <c r="B101" s="25" t="s">
        <v>395</v>
      </c>
      <c r="C101" s="103" t="s">
        <v>1107</v>
      </c>
      <c r="D101" s="159" t="s">
        <v>349</v>
      </c>
      <c r="E101" s="28" t="s">
        <v>186</v>
      </c>
      <c r="F101" s="160">
        <v>2</v>
      </c>
    </row>
    <row r="102" spans="1:6" s="31" customFormat="1" ht="18" customHeight="1">
      <c r="A102" s="155">
        <v>27</v>
      </c>
      <c r="B102" s="25" t="s">
        <v>396</v>
      </c>
      <c r="C102" s="103" t="s">
        <v>1108</v>
      </c>
      <c r="D102" s="159" t="s">
        <v>351</v>
      </c>
      <c r="E102" s="28" t="s">
        <v>186</v>
      </c>
      <c r="F102" s="160"/>
    </row>
    <row r="103" spans="1:6" s="31" customFormat="1" ht="18" customHeight="1">
      <c r="A103" s="155">
        <v>28</v>
      </c>
      <c r="B103" s="25" t="s">
        <v>397</v>
      </c>
      <c r="C103" s="103" t="s">
        <v>1109</v>
      </c>
      <c r="D103" s="159" t="s">
        <v>353</v>
      </c>
      <c r="E103" s="28" t="s">
        <v>186</v>
      </c>
      <c r="F103" s="29">
        <v>1</v>
      </c>
    </row>
    <row r="104" spans="1:6" s="31" customFormat="1" ht="18" customHeight="1">
      <c r="A104" s="155">
        <v>29</v>
      </c>
      <c r="B104" s="25" t="s">
        <v>398</v>
      </c>
      <c r="C104" s="103" t="s">
        <v>1110</v>
      </c>
      <c r="D104" s="159" t="s">
        <v>355</v>
      </c>
      <c r="E104" s="28" t="s">
        <v>186</v>
      </c>
      <c r="F104" s="29">
        <v>1</v>
      </c>
    </row>
    <row r="105" spans="1:6" s="31" customFormat="1" ht="18" customHeight="1">
      <c r="A105" s="155">
        <v>30</v>
      </c>
      <c r="B105" s="25" t="s">
        <v>399</v>
      </c>
      <c r="C105" s="52" t="s">
        <v>357</v>
      </c>
      <c r="D105" s="159" t="s">
        <v>358</v>
      </c>
      <c r="E105" s="28" t="s">
        <v>186</v>
      </c>
      <c r="F105" s="29">
        <v>1</v>
      </c>
    </row>
    <row r="106" spans="1:6" s="31" customFormat="1" ht="18" customHeight="1">
      <c r="A106" s="155">
        <v>31</v>
      </c>
      <c r="B106" s="25" t="s">
        <v>400</v>
      </c>
      <c r="C106" s="52" t="s">
        <v>239</v>
      </c>
      <c r="D106" s="159" t="s">
        <v>360</v>
      </c>
      <c r="E106" s="28" t="s">
        <v>186</v>
      </c>
      <c r="F106" s="160">
        <v>1</v>
      </c>
    </row>
    <row r="107" spans="1:6" s="31" customFormat="1" ht="18" customHeight="1">
      <c r="A107" s="155">
        <v>32</v>
      </c>
      <c r="B107" s="25" t="s">
        <v>401</v>
      </c>
      <c r="C107" s="52" t="s">
        <v>361</v>
      </c>
      <c r="D107" s="159" t="s">
        <v>362</v>
      </c>
      <c r="E107" s="28" t="s">
        <v>186</v>
      </c>
      <c r="F107" s="160">
        <v>1</v>
      </c>
    </row>
    <row r="108" spans="1:6" s="31" customFormat="1" ht="18" customHeight="1">
      <c r="A108" s="155">
        <v>33</v>
      </c>
      <c r="B108" s="25" t="s">
        <v>402</v>
      </c>
      <c r="C108" s="52" t="s">
        <v>363</v>
      </c>
      <c r="D108" s="159" t="s">
        <v>364</v>
      </c>
      <c r="E108" s="28" t="s">
        <v>186</v>
      </c>
      <c r="F108" s="160">
        <v>1</v>
      </c>
    </row>
    <row r="109" spans="1:6" s="24" customFormat="1" ht="18" customHeight="1">
      <c r="A109" s="152"/>
      <c r="B109" s="11">
        <v>4</v>
      </c>
      <c r="C109" s="12" t="s">
        <v>1171</v>
      </c>
      <c r="D109" s="13" t="s">
        <v>1172</v>
      </c>
      <c r="E109" s="153" t="s">
        <v>186</v>
      </c>
      <c r="F109" s="154">
        <v>1</v>
      </c>
    </row>
    <row r="110" spans="1:6" s="31" customFormat="1" ht="18" customHeight="1">
      <c r="A110" s="155"/>
      <c r="B110" s="18" t="s">
        <v>1173</v>
      </c>
      <c r="C110" s="156" t="s">
        <v>1161</v>
      </c>
      <c r="D110" s="157"/>
      <c r="E110" s="21"/>
      <c r="F110" s="22"/>
    </row>
    <row r="111" spans="1:6" s="31" customFormat="1" ht="18" customHeight="1">
      <c r="A111" s="155">
        <v>1</v>
      </c>
      <c r="B111" s="25" t="s">
        <v>1174</v>
      </c>
      <c r="C111" s="52" t="s">
        <v>285</v>
      </c>
      <c r="D111" s="159" t="s">
        <v>286</v>
      </c>
      <c r="E111" s="28" t="s">
        <v>186</v>
      </c>
      <c r="F111" s="29">
        <v>1</v>
      </c>
    </row>
    <row r="112" spans="1:6" s="31" customFormat="1" ht="18" customHeight="1">
      <c r="A112" s="155">
        <v>2</v>
      </c>
      <c r="B112" s="25" t="s">
        <v>71</v>
      </c>
      <c r="C112" s="52" t="s">
        <v>1285</v>
      </c>
      <c r="D112" s="159" t="s">
        <v>287</v>
      </c>
      <c r="E112" s="28" t="s">
        <v>181</v>
      </c>
      <c r="F112" s="29"/>
    </row>
    <row r="113" spans="1:6" s="31" customFormat="1" ht="18" customHeight="1">
      <c r="A113" s="155">
        <v>3</v>
      </c>
      <c r="B113" s="25" t="s">
        <v>73</v>
      </c>
      <c r="C113" s="52" t="s">
        <v>1286</v>
      </c>
      <c r="D113" s="159" t="s">
        <v>288</v>
      </c>
      <c r="E113" s="28" t="s">
        <v>181</v>
      </c>
      <c r="F113" s="29"/>
    </row>
    <row r="114" spans="1:6" s="31" customFormat="1" ht="18" customHeight="1">
      <c r="A114" s="155">
        <v>4</v>
      </c>
      <c r="B114" s="25" t="s">
        <v>75</v>
      </c>
      <c r="C114" s="52" t="s">
        <v>289</v>
      </c>
      <c r="D114" s="159" t="s">
        <v>290</v>
      </c>
      <c r="E114" s="28" t="s">
        <v>181</v>
      </c>
      <c r="F114" s="29">
        <v>1</v>
      </c>
    </row>
    <row r="115" spans="1:6" s="76" customFormat="1" ht="18" customHeight="1">
      <c r="A115" s="155">
        <v>5</v>
      </c>
      <c r="B115" s="25" t="s">
        <v>77</v>
      </c>
      <c r="C115" s="52" t="s">
        <v>292</v>
      </c>
      <c r="D115" s="159" t="s">
        <v>293</v>
      </c>
      <c r="E115" s="28" t="s">
        <v>186</v>
      </c>
      <c r="F115" s="29">
        <v>1</v>
      </c>
    </row>
    <row r="116" spans="1:6" s="24" customFormat="1" ht="18" customHeight="1">
      <c r="A116" s="155">
        <v>6</v>
      </c>
      <c r="B116" s="25" t="s">
        <v>80</v>
      </c>
      <c r="C116" s="52" t="s">
        <v>295</v>
      </c>
      <c r="D116" s="159" t="s">
        <v>296</v>
      </c>
      <c r="E116" s="28" t="s">
        <v>181</v>
      </c>
      <c r="F116" s="29"/>
    </row>
    <row r="117" spans="1:6" s="31" customFormat="1" ht="18" customHeight="1">
      <c r="A117" s="155">
        <v>7</v>
      </c>
      <c r="B117" s="25" t="s">
        <v>83</v>
      </c>
      <c r="C117" s="52" t="s">
        <v>298</v>
      </c>
      <c r="D117" s="159" t="s">
        <v>299</v>
      </c>
      <c r="E117" s="28" t="s">
        <v>181</v>
      </c>
      <c r="F117" s="29"/>
    </row>
    <row r="118" spans="1:6" s="31" customFormat="1" ht="18" customHeight="1">
      <c r="A118" s="155">
        <v>8</v>
      </c>
      <c r="B118" s="25" t="s">
        <v>86</v>
      </c>
      <c r="C118" s="52" t="s">
        <v>301</v>
      </c>
      <c r="D118" s="159" t="s">
        <v>302</v>
      </c>
      <c r="E118" s="28" t="s">
        <v>186</v>
      </c>
      <c r="F118" s="160">
        <v>1</v>
      </c>
    </row>
    <row r="119" spans="1:6" s="31" customFormat="1" ht="18" customHeight="1">
      <c r="A119" s="155">
        <v>9</v>
      </c>
      <c r="B119" s="25" t="s">
        <v>89</v>
      </c>
      <c r="C119" s="52" t="s">
        <v>304</v>
      </c>
      <c r="D119" s="159" t="s">
        <v>305</v>
      </c>
      <c r="E119" s="28" t="s">
        <v>186</v>
      </c>
      <c r="F119" s="160">
        <v>1</v>
      </c>
    </row>
    <row r="120" spans="1:6" s="31" customFormat="1" ht="18" customHeight="1">
      <c r="A120" s="155">
        <v>10</v>
      </c>
      <c r="B120" s="25" t="s">
        <v>91</v>
      </c>
      <c r="C120" s="52" t="s">
        <v>307</v>
      </c>
      <c r="D120" s="159" t="s">
        <v>308</v>
      </c>
      <c r="E120" s="28" t="s">
        <v>186</v>
      </c>
      <c r="F120" s="29">
        <v>2</v>
      </c>
    </row>
    <row r="121" spans="1:6" s="31" customFormat="1" ht="18" customHeight="1">
      <c r="A121" s="155">
        <v>11</v>
      </c>
      <c r="B121" s="25" t="s">
        <v>93</v>
      </c>
      <c r="C121" s="52" t="s">
        <v>310</v>
      </c>
      <c r="D121" s="159" t="s">
        <v>311</v>
      </c>
      <c r="E121" s="28" t="s">
        <v>189</v>
      </c>
      <c r="F121" s="29">
        <v>10</v>
      </c>
    </row>
    <row r="122" spans="1:6" s="31" customFormat="1" ht="18" customHeight="1">
      <c r="A122" s="155">
        <v>12</v>
      </c>
      <c r="B122" s="25" t="s">
        <v>95</v>
      </c>
      <c r="C122" s="52" t="s">
        <v>313</v>
      </c>
      <c r="D122" s="159" t="s">
        <v>314</v>
      </c>
      <c r="E122" s="28" t="s">
        <v>189</v>
      </c>
      <c r="F122" s="29">
        <v>10</v>
      </c>
    </row>
    <row r="123" spans="1:6" s="31" customFormat="1" ht="18" customHeight="1">
      <c r="A123" s="155">
        <v>13</v>
      </c>
      <c r="B123" s="25" t="s">
        <v>97</v>
      </c>
      <c r="C123" s="52" t="s">
        <v>316</v>
      </c>
      <c r="D123" s="159" t="s">
        <v>317</v>
      </c>
      <c r="E123" s="28" t="s">
        <v>189</v>
      </c>
      <c r="F123" s="29">
        <v>5</v>
      </c>
    </row>
    <row r="124" spans="1:6" s="31" customFormat="1" ht="18" customHeight="1">
      <c r="A124" s="155">
        <v>14</v>
      </c>
      <c r="B124" s="25" t="s">
        <v>99</v>
      </c>
      <c r="C124" s="52" t="s">
        <v>319</v>
      </c>
      <c r="D124" s="159" t="s">
        <v>320</v>
      </c>
      <c r="E124" s="28" t="s">
        <v>189</v>
      </c>
      <c r="F124" s="29">
        <v>5</v>
      </c>
    </row>
    <row r="125" spans="1:6" s="31" customFormat="1" ht="18" customHeight="1">
      <c r="A125" s="155">
        <v>15</v>
      </c>
      <c r="B125" s="25" t="s">
        <v>101</v>
      </c>
      <c r="C125" s="52" t="s">
        <v>252</v>
      </c>
      <c r="D125" s="159" t="s">
        <v>322</v>
      </c>
      <c r="E125" s="28" t="s">
        <v>189</v>
      </c>
      <c r="F125" s="29">
        <v>15</v>
      </c>
    </row>
    <row r="126" spans="1:6" s="31" customFormat="1" ht="18" customHeight="1">
      <c r="A126" s="155">
        <v>16</v>
      </c>
      <c r="B126" s="25" t="s">
        <v>103</v>
      </c>
      <c r="C126" s="52" t="s">
        <v>324</v>
      </c>
      <c r="D126" s="159" t="s">
        <v>325</v>
      </c>
      <c r="E126" s="28" t="s">
        <v>189</v>
      </c>
      <c r="F126" s="29"/>
    </row>
    <row r="127" spans="1:6" s="31" customFormat="1" ht="18" customHeight="1">
      <c r="A127" s="155">
        <v>17</v>
      </c>
      <c r="B127" s="25" t="s">
        <v>106</v>
      </c>
      <c r="C127" s="52" t="s">
        <v>327</v>
      </c>
      <c r="D127" s="159" t="s">
        <v>328</v>
      </c>
      <c r="E127" s="28" t="s">
        <v>186</v>
      </c>
      <c r="F127" s="29"/>
    </row>
    <row r="128" spans="1:6" s="31" customFormat="1" ht="18" customHeight="1">
      <c r="A128" s="155">
        <v>18</v>
      </c>
      <c r="B128" s="25" t="s">
        <v>107</v>
      </c>
      <c r="C128" s="52" t="s">
        <v>330</v>
      </c>
      <c r="D128" s="159" t="s">
        <v>331</v>
      </c>
      <c r="E128" s="28" t="s">
        <v>186</v>
      </c>
      <c r="F128" s="29"/>
    </row>
    <row r="129" spans="1:6" s="31" customFormat="1" ht="18" customHeight="1">
      <c r="A129" s="155">
        <v>19</v>
      </c>
      <c r="B129" s="25" t="s">
        <v>403</v>
      </c>
      <c r="C129" s="52" t="s">
        <v>333</v>
      </c>
      <c r="D129" s="159" t="s">
        <v>334</v>
      </c>
      <c r="E129" s="28" t="s">
        <v>186</v>
      </c>
      <c r="F129" s="29"/>
    </row>
    <row r="130" spans="1:6" s="31" customFormat="1" ht="18" customHeight="1">
      <c r="A130" s="155">
        <v>20</v>
      </c>
      <c r="B130" s="25" t="s">
        <v>404</v>
      </c>
      <c r="C130" s="52" t="s">
        <v>336</v>
      </c>
      <c r="D130" s="159" t="s">
        <v>337</v>
      </c>
      <c r="E130" s="28" t="s">
        <v>186</v>
      </c>
      <c r="F130" s="29"/>
    </row>
    <row r="131" spans="1:6" s="31" customFormat="1" ht="18" customHeight="1">
      <c r="A131" s="155">
        <v>21</v>
      </c>
      <c r="B131" s="25" t="s">
        <v>405</v>
      </c>
      <c r="C131" s="103" t="s">
        <v>1102</v>
      </c>
      <c r="D131" s="159" t="s">
        <v>339</v>
      </c>
      <c r="E131" s="28" t="s">
        <v>181</v>
      </c>
      <c r="F131" s="29"/>
    </row>
    <row r="132" spans="1:6" s="31" customFormat="1" ht="18" customHeight="1">
      <c r="A132" s="155">
        <v>22</v>
      </c>
      <c r="B132" s="25" t="s">
        <v>406</v>
      </c>
      <c r="C132" s="103" t="s">
        <v>1103</v>
      </c>
      <c r="D132" s="159" t="s">
        <v>341</v>
      </c>
      <c r="E132" s="28" t="s">
        <v>181</v>
      </c>
      <c r="F132" s="29"/>
    </row>
    <row r="133" spans="1:6" s="31" customFormat="1" ht="18" customHeight="1">
      <c r="A133" s="155">
        <v>23</v>
      </c>
      <c r="B133" s="25" t="s">
        <v>407</v>
      </c>
      <c r="C133" s="103" t="s">
        <v>1104</v>
      </c>
      <c r="D133" s="159" t="s">
        <v>343</v>
      </c>
      <c r="E133" s="28" t="s">
        <v>181</v>
      </c>
      <c r="F133" s="29">
        <v>1</v>
      </c>
    </row>
    <row r="134" spans="1:6" s="31" customFormat="1" ht="18" customHeight="1">
      <c r="A134" s="155">
        <v>24</v>
      </c>
      <c r="B134" s="25" t="s">
        <v>408</v>
      </c>
      <c r="C134" s="103" t="s">
        <v>1105</v>
      </c>
      <c r="D134" s="159" t="s">
        <v>345</v>
      </c>
      <c r="E134" s="28" t="s">
        <v>181</v>
      </c>
      <c r="F134" s="160"/>
    </row>
    <row r="135" spans="1:6" s="31" customFormat="1" ht="18" customHeight="1">
      <c r="A135" s="155">
        <v>25</v>
      </c>
      <c r="B135" s="25" t="s">
        <v>409</v>
      </c>
      <c r="C135" s="103" t="s">
        <v>1106</v>
      </c>
      <c r="D135" s="159" t="s">
        <v>347</v>
      </c>
      <c r="E135" s="28" t="s">
        <v>181</v>
      </c>
      <c r="F135" s="160"/>
    </row>
    <row r="136" spans="1:6" s="31" customFormat="1" ht="18" customHeight="1">
      <c r="A136" s="155">
        <v>26</v>
      </c>
      <c r="B136" s="25" t="s">
        <v>410</v>
      </c>
      <c r="C136" s="103" t="s">
        <v>1107</v>
      </c>
      <c r="D136" s="159" t="s">
        <v>349</v>
      </c>
      <c r="E136" s="28" t="s">
        <v>186</v>
      </c>
      <c r="F136" s="160">
        <v>1</v>
      </c>
    </row>
    <row r="137" spans="1:6" s="31" customFormat="1" ht="18" customHeight="1">
      <c r="A137" s="155">
        <v>27</v>
      </c>
      <c r="B137" s="25" t="s">
        <v>411</v>
      </c>
      <c r="C137" s="103" t="s">
        <v>1108</v>
      </c>
      <c r="D137" s="159" t="s">
        <v>351</v>
      </c>
      <c r="E137" s="28" t="s">
        <v>186</v>
      </c>
      <c r="F137" s="160"/>
    </row>
    <row r="138" spans="1:6" s="31" customFormat="1" ht="18" customHeight="1">
      <c r="A138" s="155">
        <v>28</v>
      </c>
      <c r="B138" s="25" t="s">
        <v>412</v>
      </c>
      <c r="C138" s="103" t="s">
        <v>1109</v>
      </c>
      <c r="D138" s="159" t="s">
        <v>353</v>
      </c>
      <c r="E138" s="28" t="s">
        <v>186</v>
      </c>
      <c r="F138" s="29">
        <v>1</v>
      </c>
    </row>
    <row r="139" spans="1:6" s="31" customFormat="1" ht="18" customHeight="1">
      <c r="A139" s="155">
        <v>29</v>
      </c>
      <c r="B139" s="25" t="s">
        <v>413</v>
      </c>
      <c r="C139" s="103" t="s">
        <v>1110</v>
      </c>
      <c r="D139" s="159" t="s">
        <v>355</v>
      </c>
      <c r="E139" s="28" t="s">
        <v>186</v>
      </c>
      <c r="F139" s="29"/>
    </row>
    <row r="140" spans="1:6" s="31" customFormat="1" ht="18" customHeight="1">
      <c r="A140" s="155">
        <v>30</v>
      </c>
      <c r="B140" s="25" t="s">
        <v>414</v>
      </c>
      <c r="C140" s="52" t="s">
        <v>357</v>
      </c>
      <c r="D140" s="159" t="s">
        <v>358</v>
      </c>
      <c r="E140" s="28" t="s">
        <v>186</v>
      </c>
      <c r="F140" s="29">
        <v>1</v>
      </c>
    </row>
    <row r="141" spans="1:6" s="31" customFormat="1" ht="18" customHeight="1">
      <c r="A141" s="155">
        <v>31</v>
      </c>
      <c r="B141" s="25" t="s">
        <v>415</v>
      </c>
      <c r="C141" s="52" t="s">
        <v>239</v>
      </c>
      <c r="D141" s="159" t="s">
        <v>360</v>
      </c>
      <c r="E141" s="28" t="s">
        <v>186</v>
      </c>
      <c r="F141" s="160">
        <v>1</v>
      </c>
    </row>
    <row r="142" spans="1:6" s="31" customFormat="1" ht="18" customHeight="1">
      <c r="A142" s="155">
        <v>32</v>
      </c>
      <c r="B142" s="25" t="s">
        <v>416</v>
      </c>
      <c r="C142" s="52" t="s">
        <v>361</v>
      </c>
      <c r="D142" s="159" t="s">
        <v>362</v>
      </c>
      <c r="E142" s="28" t="s">
        <v>186</v>
      </c>
      <c r="F142" s="160">
        <v>1</v>
      </c>
    </row>
    <row r="143" spans="1:6" s="31" customFormat="1" ht="18" customHeight="1">
      <c r="A143" s="155">
        <v>33</v>
      </c>
      <c r="B143" s="25" t="s">
        <v>417</v>
      </c>
      <c r="C143" s="52" t="s">
        <v>363</v>
      </c>
      <c r="D143" s="159" t="s">
        <v>364</v>
      </c>
      <c r="E143" s="28" t="s">
        <v>186</v>
      </c>
      <c r="F143" s="160">
        <v>1</v>
      </c>
    </row>
    <row r="144" spans="1:6" s="31" customFormat="1" ht="18" customHeight="1">
      <c r="A144" s="152"/>
      <c r="B144" s="11">
        <v>5</v>
      </c>
      <c r="C144" s="12" t="s">
        <v>1175</v>
      </c>
      <c r="D144" s="13" t="s">
        <v>1176</v>
      </c>
      <c r="E144" s="153" t="s">
        <v>186</v>
      </c>
      <c r="F144" s="154">
        <v>1</v>
      </c>
    </row>
    <row r="145" spans="1:6" s="31" customFormat="1" ht="18" customHeight="1">
      <c r="A145" s="155"/>
      <c r="B145" s="18" t="s">
        <v>1177</v>
      </c>
      <c r="C145" s="156" t="s">
        <v>1161</v>
      </c>
      <c r="D145" s="157"/>
      <c r="E145" s="21"/>
      <c r="F145" s="22"/>
    </row>
    <row r="146" spans="1:6" s="24" customFormat="1" ht="18" customHeight="1">
      <c r="A146" s="155">
        <v>1</v>
      </c>
      <c r="B146" s="25" t="s">
        <v>1178</v>
      </c>
      <c r="C146" s="52" t="s">
        <v>285</v>
      </c>
      <c r="D146" s="159" t="s">
        <v>286</v>
      </c>
      <c r="E146" s="28" t="s">
        <v>186</v>
      </c>
      <c r="F146" s="29">
        <v>1</v>
      </c>
    </row>
    <row r="147" spans="1:6" s="31" customFormat="1" ht="18" customHeight="1">
      <c r="A147" s="155">
        <v>2</v>
      </c>
      <c r="B147" s="25" t="s">
        <v>1138</v>
      </c>
      <c r="C147" s="52" t="s">
        <v>1285</v>
      </c>
      <c r="D147" s="159" t="s">
        <v>287</v>
      </c>
      <c r="E147" s="28" t="s">
        <v>181</v>
      </c>
      <c r="F147" s="29"/>
    </row>
    <row r="148" spans="1:6" s="31" customFormat="1" ht="18" customHeight="1">
      <c r="A148" s="155">
        <v>3</v>
      </c>
      <c r="B148" s="25" t="s">
        <v>418</v>
      </c>
      <c r="C148" s="52" t="s">
        <v>1286</v>
      </c>
      <c r="D148" s="159" t="s">
        <v>288</v>
      </c>
      <c r="E148" s="28" t="s">
        <v>181</v>
      </c>
      <c r="F148" s="29"/>
    </row>
    <row r="149" spans="1:6" s="31" customFormat="1" ht="18" customHeight="1">
      <c r="A149" s="155">
        <v>4</v>
      </c>
      <c r="B149" s="25" t="s">
        <v>419</v>
      </c>
      <c r="C149" s="52" t="s">
        <v>289</v>
      </c>
      <c r="D149" s="159" t="s">
        <v>290</v>
      </c>
      <c r="E149" s="28" t="s">
        <v>181</v>
      </c>
      <c r="F149" s="29">
        <v>1</v>
      </c>
    </row>
    <row r="150" spans="1:6" s="31" customFormat="1" ht="18" customHeight="1">
      <c r="A150" s="155">
        <v>5</v>
      </c>
      <c r="B150" s="25" t="s">
        <v>420</v>
      </c>
      <c r="C150" s="52" t="s">
        <v>292</v>
      </c>
      <c r="D150" s="159" t="s">
        <v>293</v>
      </c>
      <c r="E150" s="28" t="s">
        <v>186</v>
      </c>
      <c r="F150" s="29">
        <v>1</v>
      </c>
    </row>
    <row r="151" spans="1:6" s="31" customFormat="1" ht="18" customHeight="1">
      <c r="A151" s="155">
        <v>6</v>
      </c>
      <c r="B151" s="25" t="s">
        <v>421</v>
      </c>
      <c r="C151" s="52" t="s">
        <v>295</v>
      </c>
      <c r="D151" s="159" t="s">
        <v>296</v>
      </c>
      <c r="E151" s="28" t="s">
        <v>181</v>
      </c>
      <c r="F151" s="29"/>
    </row>
    <row r="152" spans="1:6" s="76" customFormat="1" ht="18" customHeight="1">
      <c r="A152" s="155">
        <v>7</v>
      </c>
      <c r="B152" s="25" t="s">
        <v>422</v>
      </c>
      <c r="C152" s="52" t="s">
        <v>298</v>
      </c>
      <c r="D152" s="159" t="s">
        <v>299</v>
      </c>
      <c r="E152" s="28" t="s">
        <v>181</v>
      </c>
      <c r="F152" s="29"/>
    </row>
    <row r="153" spans="1:6" s="24" customFormat="1" ht="18" customHeight="1">
      <c r="A153" s="155">
        <v>8</v>
      </c>
      <c r="B153" s="25" t="s">
        <v>423</v>
      </c>
      <c r="C153" s="52" t="s">
        <v>301</v>
      </c>
      <c r="D153" s="159" t="s">
        <v>302</v>
      </c>
      <c r="E153" s="28" t="s">
        <v>186</v>
      </c>
      <c r="F153" s="160">
        <v>1</v>
      </c>
    </row>
    <row r="154" spans="1:6" s="31" customFormat="1" ht="18" customHeight="1">
      <c r="A154" s="155">
        <v>9</v>
      </c>
      <c r="B154" s="25" t="s">
        <v>424</v>
      </c>
      <c r="C154" s="52" t="s">
        <v>304</v>
      </c>
      <c r="D154" s="159" t="s">
        <v>305</v>
      </c>
      <c r="E154" s="28" t="s">
        <v>186</v>
      </c>
      <c r="F154" s="160">
        <v>1</v>
      </c>
    </row>
    <row r="155" spans="1:6" s="31" customFormat="1" ht="18" customHeight="1">
      <c r="A155" s="155">
        <v>10</v>
      </c>
      <c r="B155" s="25" t="s">
        <v>425</v>
      </c>
      <c r="C155" s="52" t="s">
        <v>307</v>
      </c>
      <c r="D155" s="159" t="s">
        <v>308</v>
      </c>
      <c r="E155" s="28" t="s">
        <v>186</v>
      </c>
      <c r="F155" s="29">
        <v>2</v>
      </c>
    </row>
    <row r="156" spans="1:6" s="31" customFormat="1" ht="18" customHeight="1">
      <c r="A156" s="155">
        <v>11</v>
      </c>
      <c r="B156" s="25" t="s">
        <v>426</v>
      </c>
      <c r="C156" s="52" t="s">
        <v>310</v>
      </c>
      <c r="D156" s="159" t="s">
        <v>311</v>
      </c>
      <c r="E156" s="28" t="s">
        <v>189</v>
      </c>
      <c r="F156" s="29">
        <v>20</v>
      </c>
    </row>
    <row r="157" spans="1:6" s="31" customFormat="1" ht="18" customHeight="1">
      <c r="A157" s="155">
        <v>12</v>
      </c>
      <c r="B157" s="25" t="s">
        <v>427</v>
      </c>
      <c r="C157" s="52" t="s">
        <v>313</v>
      </c>
      <c r="D157" s="159" t="s">
        <v>314</v>
      </c>
      <c r="E157" s="28" t="s">
        <v>189</v>
      </c>
      <c r="F157" s="29">
        <v>10</v>
      </c>
    </row>
    <row r="158" spans="1:6" s="31" customFormat="1" ht="18" customHeight="1">
      <c r="A158" s="155">
        <v>13</v>
      </c>
      <c r="B158" s="25" t="s">
        <v>428</v>
      </c>
      <c r="C158" s="52" t="s">
        <v>316</v>
      </c>
      <c r="D158" s="159" t="s">
        <v>317</v>
      </c>
      <c r="E158" s="28" t="s">
        <v>189</v>
      </c>
      <c r="F158" s="29">
        <v>5</v>
      </c>
    </row>
    <row r="159" spans="1:6" s="31" customFormat="1" ht="18" customHeight="1">
      <c r="A159" s="155">
        <v>14</v>
      </c>
      <c r="B159" s="25" t="s">
        <v>429</v>
      </c>
      <c r="C159" s="52" t="s">
        <v>319</v>
      </c>
      <c r="D159" s="159" t="s">
        <v>320</v>
      </c>
      <c r="E159" s="28" t="s">
        <v>189</v>
      </c>
      <c r="F159" s="29">
        <v>5</v>
      </c>
    </row>
    <row r="160" spans="1:6" s="31" customFormat="1" ht="18" customHeight="1">
      <c r="A160" s="155">
        <v>15</v>
      </c>
      <c r="B160" s="25" t="s">
        <v>430</v>
      </c>
      <c r="C160" s="52" t="s">
        <v>252</v>
      </c>
      <c r="D160" s="159" t="s">
        <v>322</v>
      </c>
      <c r="E160" s="28" t="s">
        <v>189</v>
      </c>
      <c r="F160" s="29">
        <v>15</v>
      </c>
    </row>
    <row r="161" spans="1:6" s="31" customFormat="1" ht="18" customHeight="1">
      <c r="A161" s="155">
        <v>16</v>
      </c>
      <c r="B161" s="25" t="s">
        <v>431</v>
      </c>
      <c r="C161" s="52" t="s">
        <v>324</v>
      </c>
      <c r="D161" s="159" t="s">
        <v>325</v>
      </c>
      <c r="E161" s="28" t="s">
        <v>189</v>
      </c>
      <c r="F161" s="29"/>
    </row>
    <row r="162" spans="1:6" s="31" customFormat="1" ht="18" customHeight="1">
      <c r="A162" s="155">
        <v>17</v>
      </c>
      <c r="B162" s="25" t="s">
        <v>432</v>
      </c>
      <c r="C162" s="52" t="s">
        <v>327</v>
      </c>
      <c r="D162" s="159" t="s">
        <v>328</v>
      </c>
      <c r="E162" s="28" t="s">
        <v>186</v>
      </c>
      <c r="F162" s="29"/>
    </row>
    <row r="163" spans="1:6" s="31" customFormat="1" ht="18" customHeight="1">
      <c r="A163" s="155">
        <v>18</v>
      </c>
      <c r="B163" s="25" t="s">
        <v>433</v>
      </c>
      <c r="C163" s="52" t="s">
        <v>330</v>
      </c>
      <c r="D163" s="159" t="s">
        <v>331</v>
      </c>
      <c r="E163" s="28" t="s">
        <v>186</v>
      </c>
      <c r="F163" s="29"/>
    </row>
    <row r="164" spans="1:6" s="31" customFormat="1" ht="18" customHeight="1">
      <c r="A164" s="155">
        <v>19</v>
      </c>
      <c r="B164" s="25" t="s">
        <v>434</v>
      </c>
      <c r="C164" s="52" t="s">
        <v>333</v>
      </c>
      <c r="D164" s="159" t="s">
        <v>334</v>
      </c>
      <c r="E164" s="28" t="s">
        <v>186</v>
      </c>
      <c r="F164" s="29"/>
    </row>
    <row r="165" spans="1:6" s="31" customFormat="1" ht="18" customHeight="1">
      <c r="A165" s="155">
        <v>20</v>
      </c>
      <c r="B165" s="25" t="s">
        <v>435</v>
      </c>
      <c r="C165" s="52" t="s">
        <v>336</v>
      </c>
      <c r="D165" s="159" t="s">
        <v>337</v>
      </c>
      <c r="E165" s="28" t="s">
        <v>186</v>
      </c>
      <c r="F165" s="29"/>
    </row>
    <row r="166" spans="1:6" s="31" customFormat="1" ht="18" customHeight="1">
      <c r="A166" s="155">
        <v>21</v>
      </c>
      <c r="B166" s="25" t="s">
        <v>436</v>
      </c>
      <c r="C166" s="103" t="s">
        <v>1102</v>
      </c>
      <c r="D166" s="159" t="s">
        <v>339</v>
      </c>
      <c r="E166" s="28" t="s">
        <v>181</v>
      </c>
      <c r="F166" s="29"/>
    </row>
    <row r="167" spans="1:6" s="31" customFormat="1" ht="18" customHeight="1">
      <c r="A167" s="155">
        <v>22</v>
      </c>
      <c r="B167" s="25" t="s">
        <v>437</v>
      </c>
      <c r="C167" s="103" t="s">
        <v>1103</v>
      </c>
      <c r="D167" s="159" t="s">
        <v>341</v>
      </c>
      <c r="E167" s="28" t="s">
        <v>181</v>
      </c>
      <c r="F167" s="29"/>
    </row>
    <row r="168" spans="1:6" s="31" customFormat="1" ht="18" customHeight="1">
      <c r="A168" s="155">
        <v>23</v>
      </c>
      <c r="B168" s="25" t="s">
        <v>438</v>
      </c>
      <c r="C168" s="103" t="s">
        <v>1104</v>
      </c>
      <c r="D168" s="159" t="s">
        <v>343</v>
      </c>
      <c r="E168" s="28" t="s">
        <v>181</v>
      </c>
      <c r="F168" s="29">
        <v>1</v>
      </c>
    </row>
    <row r="169" spans="1:6" s="31" customFormat="1" ht="18" customHeight="1">
      <c r="A169" s="155">
        <v>24</v>
      </c>
      <c r="B169" s="25" t="s">
        <v>439</v>
      </c>
      <c r="C169" s="103" t="s">
        <v>1105</v>
      </c>
      <c r="D169" s="159" t="s">
        <v>345</v>
      </c>
      <c r="E169" s="28" t="s">
        <v>181</v>
      </c>
      <c r="F169" s="160"/>
    </row>
    <row r="170" spans="1:6" s="31" customFormat="1" ht="18" customHeight="1">
      <c r="A170" s="155">
        <v>25</v>
      </c>
      <c r="B170" s="25" t="s">
        <v>440</v>
      </c>
      <c r="C170" s="103" t="s">
        <v>1106</v>
      </c>
      <c r="D170" s="159" t="s">
        <v>347</v>
      </c>
      <c r="E170" s="28" t="s">
        <v>181</v>
      </c>
      <c r="F170" s="160"/>
    </row>
    <row r="171" spans="1:6" s="31" customFormat="1" ht="18" customHeight="1">
      <c r="A171" s="155">
        <v>26</v>
      </c>
      <c r="B171" s="25" t="s">
        <v>441</v>
      </c>
      <c r="C171" s="103" t="s">
        <v>1107</v>
      </c>
      <c r="D171" s="159" t="s">
        <v>349</v>
      </c>
      <c r="E171" s="28" t="s">
        <v>186</v>
      </c>
      <c r="F171" s="160">
        <v>1</v>
      </c>
    </row>
    <row r="172" spans="1:6" s="31" customFormat="1" ht="18" customHeight="1">
      <c r="A172" s="155">
        <v>27</v>
      </c>
      <c r="B172" s="25" t="s">
        <v>442</v>
      </c>
      <c r="C172" s="103" t="s">
        <v>1108</v>
      </c>
      <c r="D172" s="159" t="s">
        <v>351</v>
      </c>
      <c r="E172" s="28" t="s">
        <v>186</v>
      </c>
      <c r="F172" s="160"/>
    </row>
    <row r="173" spans="1:6" s="31" customFormat="1" ht="18" customHeight="1">
      <c r="A173" s="155">
        <v>28</v>
      </c>
      <c r="B173" s="25" t="s">
        <v>443</v>
      </c>
      <c r="C173" s="103" t="s">
        <v>1109</v>
      </c>
      <c r="D173" s="159" t="s">
        <v>353</v>
      </c>
      <c r="E173" s="28" t="s">
        <v>186</v>
      </c>
      <c r="F173" s="29">
        <v>1</v>
      </c>
    </row>
    <row r="174" spans="1:6" s="31" customFormat="1" ht="18" customHeight="1">
      <c r="A174" s="155">
        <v>29</v>
      </c>
      <c r="B174" s="25" t="s">
        <v>444</v>
      </c>
      <c r="C174" s="103" t="s">
        <v>1110</v>
      </c>
      <c r="D174" s="159" t="s">
        <v>355</v>
      </c>
      <c r="E174" s="28" t="s">
        <v>186</v>
      </c>
      <c r="F174" s="29"/>
    </row>
    <row r="175" spans="1:6" s="31" customFormat="1" ht="18" customHeight="1">
      <c r="A175" s="155">
        <v>30</v>
      </c>
      <c r="B175" s="25" t="s">
        <v>445</v>
      </c>
      <c r="C175" s="52" t="s">
        <v>357</v>
      </c>
      <c r="D175" s="159" t="s">
        <v>358</v>
      </c>
      <c r="E175" s="28" t="s">
        <v>186</v>
      </c>
      <c r="F175" s="29">
        <v>1</v>
      </c>
    </row>
    <row r="176" spans="1:6" s="31" customFormat="1" ht="18" customHeight="1">
      <c r="A176" s="155">
        <v>31</v>
      </c>
      <c r="B176" s="25" t="s">
        <v>446</v>
      </c>
      <c r="C176" s="52" t="s">
        <v>239</v>
      </c>
      <c r="D176" s="159" t="s">
        <v>360</v>
      </c>
      <c r="E176" s="28" t="s">
        <v>186</v>
      </c>
      <c r="F176" s="160">
        <v>1</v>
      </c>
    </row>
    <row r="177" spans="1:6" s="31" customFormat="1" ht="18" customHeight="1">
      <c r="A177" s="155">
        <v>32</v>
      </c>
      <c r="B177" s="25" t="s">
        <v>447</v>
      </c>
      <c r="C177" s="52" t="s">
        <v>361</v>
      </c>
      <c r="D177" s="159" t="s">
        <v>362</v>
      </c>
      <c r="E177" s="28" t="s">
        <v>186</v>
      </c>
      <c r="F177" s="160">
        <v>1</v>
      </c>
    </row>
    <row r="178" spans="1:6" s="31" customFormat="1" ht="18" customHeight="1">
      <c r="A178" s="155">
        <v>33</v>
      </c>
      <c r="B178" s="25" t="s">
        <v>448</v>
      </c>
      <c r="C178" s="52" t="s">
        <v>363</v>
      </c>
      <c r="D178" s="159" t="s">
        <v>364</v>
      </c>
      <c r="E178" s="28" t="s">
        <v>186</v>
      </c>
      <c r="F178" s="160">
        <v>1</v>
      </c>
    </row>
    <row r="179" spans="1:6" s="31" customFormat="1" ht="18" customHeight="1">
      <c r="A179" s="152"/>
      <c r="B179" s="11">
        <v>6</v>
      </c>
      <c r="C179" s="12" t="s">
        <v>1179</v>
      </c>
      <c r="D179" s="13" t="s">
        <v>1180</v>
      </c>
      <c r="E179" s="153" t="s">
        <v>186</v>
      </c>
      <c r="F179" s="154">
        <v>1</v>
      </c>
    </row>
    <row r="180" spans="1:6" s="31" customFormat="1" ht="18" customHeight="1">
      <c r="A180" s="155"/>
      <c r="B180" s="18" t="s">
        <v>1181</v>
      </c>
      <c r="C180" s="156" t="s">
        <v>1161</v>
      </c>
      <c r="D180" s="157"/>
      <c r="E180" s="21"/>
      <c r="F180" s="22"/>
    </row>
    <row r="181" spans="1:6" s="31" customFormat="1" ht="18" customHeight="1">
      <c r="A181" s="155">
        <v>1</v>
      </c>
      <c r="B181" s="25" t="s">
        <v>1182</v>
      </c>
      <c r="C181" s="52" t="s">
        <v>285</v>
      </c>
      <c r="D181" s="159" t="s">
        <v>286</v>
      </c>
      <c r="E181" s="28" t="s">
        <v>186</v>
      </c>
      <c r="F181" s="29">
        <v>3</v>
      </c>
    </row>
    <row r="182" spans="1:6" s="31" customFormat="1" ht="18" customHeight="1">
      <c r="A182" s="155">
        <v>2</v>
      </c>
      <c r="B182" s="25" t="s">
        <v>1139</v>
      </c>
      <c r="C182" s="52" t="s">
        <v>1285</v>
      </c>
      <c r="D182" s="159" t="s">
        <v>287</v>
      </c>
      <c r="E182" s="28" t="s">
        <v>181</v>
      </c>
      <c r="F182" s="29"/>
    </row>
    <row r="183" spans="1:6" s="24" customFormat="1" ht="18" customHeight="1">
      <c r="A183" s="155">
        <v>3</v>
      </c>
      <c r="B183" s="25" t="s">
        <v>449</v>
      </c>
      <c r="C183" s="52" t="s">
        <v>1286</v>
      </c>
      <c r="D183" s="159" t="s">
        <v>288</v>
      </c>
      <c r="E183" s="28" t="s">
        <v>181</v>
      </c>
      <c r="F183" s="29"/>
    </row>
    <row r="184" spans="1:6" s="31" customFormat="1" ht="18" customHeight="1">
      <c r="A184" s="155">
        <v>4</v>
      </c>
      <c r="B184" s="25" t="s">
        <v>450</v>
      </c>
      <c r="C184" s="52" t="s">
        <v>289</v>
      </c>
      <c r="D184" s="159" t="s">
        <v>290</v>
      </c>
      <c r="E184" s="28" t="s">
        <v>181</v>
      </c>
      <c r="F184" s="29">
        <v>1</v>
      </c>
    </row>
    <row r="185" spans="1:6" s="31" customFormat="1" ht="18" customHeight="1">
      <c r="A185" s="155">
        <v>5</v>
      </c>
      <c r="B185" s="25" t="s">
        <v>451</v>
      </c>
      <c r="C185" s="52" t="s">
        <v>292</v>
      </c>
      <c r="D185" s="159" t="s">
        <v>293</v>
      </c>
      <c r="E185" s="28" t="s">
        <v>186</v>
      </c>
      <c r="F185" s="29">
        <v>1</v>
      </c>
    </row>
    <row r="186" spans="1:6" s="31" customFormat="1" ht="18" customHeight="1">
      <c r="A186" s="155">
        <v>6</v>
      </c>
      <c r="B186" s="25" t="s">
        <v>452</v>
      </c>
      <c r="C186" s="52" t="s">
        <v>295</v>
      </c>
      <c r="D186" s="159" t="s">
        <v>296</v>
      </c>
      <c r="E186" s="28" t="s">
        <v>181</v>
      </c>
      <c r="F186" s="29"/>
    </row>
    <row r="187" spans="1:6" s="31" customFormat="1" ht="18" customHeight="1">
      <c r="A187" s="155">
        <v>7</v>
      </c>
      <c r="B187" s="25" t="s">
        <v>453</v>
      </c>
      <c r="C187" s="52" t="s">
        <v>298</v>
      </c>
      <c r="D187" s="159" t="s">
        <v>299</v>
      </c>
      <c r="E187" s="28" t="s">
        <v>181</v>
      </c>
      <c r="F187" s="29"/>
    </row>
    <row r="188" spans="1:6" s="31" customFormat="1" ht="18" customHeight="1">
      <c r="A188" s="155">
        <v>8</v>
      </c>
      <c r="B188" s="25" t="s">
        <v>454</v>
      </c>
      <c r="C188" s="52" t="s">
        <v>301</v>
      </c>
      <c r="D188" s="159" t="s">
        <v>302</v>
      </c>
      <c r="E188" s="28" t="s">
        <v>186</v>
      </c>
      <c r="F188" s="160">
        <v>1</v>
      </c>
    </row>
    <row r="189" spans="1:6" s="76" customFormat="1" ht="18" customHeight="1">
      <c r="A189" s="155">
        <v>9</v>
      </c>
      <c r="B189" s="25" t="s">
        <v>455</v>
      </c>
      <c r="C189" s="52" t="s">
        <v>304</v>
      </c>
      <c r="D189" s="159" t="s">
        <v>305</v>
      </c>
      <c r="E189" s="28" t="s">
        <v>186</v>
      </c>
      <c r="F189" s="160">
        <v>1</v>
      </c>
    </row>
    <row r="190" spans="1:6" s="24" customFormat="1" ht="18" customHeight="1">
      <c r="A190" s="155">
        <v>10</v>
      </c>
      <c r="B190" s="25" t="s">
        <v>456</v>
      </c>
      <c r="C190" s="52" t="s">
        <v>307</v>
      </c>
      <c r="D190" s="159" t="s">
        <v>308</v>
      </c>
      <c r="E190" s="28" t="s">
        <v>186</v>
      </c>
      <c r="F190" s="29">
        <v>2</v>
      </c>
    </row>
    <row r="191" spans="1:6" s="31" customFormat="1" ht="18" customHeight="1">
      <c r="A191" s="155">
        <v>11</v>
      </c>
      <c r="B191" s="25" t="s">
        <v>457</v>
      </c>
      <c r="C191" s="52" t="s">
        <v>310</v>
      </c>
      <c r="D191" s="159" t="s">
        <v>311</v>
      </c>
      <c r="E191" s="28" t="s">
        <v>189</v>
      </c>
      <c r="F191" s="29">
        <v>100</v>
      </c>
    </row>
    <row r="192" spans="1:6" s="31" customFormat="1" ht="18" customHeight="1">
      <c r="A192" s="155">
        <v>12</v>
      </c>
      <c r="B192" s="25" t="s">
        <v>458</v>
      </c>
      <c r="C192" s="52" t="s">
        <v>313</v>
      </c>
      <c r="D192" s="159" t="s">
        <v>314</v>
      </c>
      <c r="E192" s="28" t="s">
        <v>189</v>
      </c>
      <c r="F192" s="29">
        <v>10</v>
      </c>
    </row>
    <row r="193" spans="1:6" s="31" customFormat="1" ht="18" customHeight="1">
      <c r="A193" s="155">
        <v>13</v>
      </c>
      <c r="B193" s="25" t="s">
        <v>459</v>
      </c>
      <c r="C193" s="52" t="s">
        <v>316</v>
      </c>
      <c r="D193" s="159" t="s">
        <v>317</v>
      </c>
      <c r="E193" s="28" t="s">
        <v>189</v>
      </c>
      <c r="F193" s="29">
        <v>5</v>
      </c>
    </row>
    <row r="194" spans="1:6" s="31" customFormat="1" ht="18" customHeight="1">
      <c r="A194" s="155">
        <v>14</v>
      </c>
      <c r="B194" s="25" t="s">
        <v>460</v>
      </c>
      <c r="C194" s="52" t="s">
        <v>319</v>
      </c>
      <c r="D194" s="159" t="s">
        <v>320</v>
      </c>
      <c r="E194" s="28" t="s">
        <v>189</v>
      </c>
      <c r="F194" s="29">
        <v>5</v>
      </c>
    </row>
    <row r="195" spans="1:6" s="31" customFormat="1" ht="18" customHeight="1">
      <c r="A195" s="155">
        <v>15</v>
      </c>
      <c r="B195" s="25" t="s">
        <v>461</v>
      </c>
      <c r="C195" s="52" t="s">
        <v>252</v>
      </c>
      <c r="D195" s="159" t="s">
        <v>322</v>
      </c>
      <c r="E195" s="28" t="s">
        <v>189</v>
      </c>
      <c r="F195" s="29">
        <v>15</v>
      </c>
    </row>
    <row r="196" spans="1:6" s="31" customFormat="1" ht="18" customHeight="1">
      <c r="A196" s="155">
        <v>16</v>
      </c>
      <c r="B196" s="25" t="s">
        <v>462</v>
      </c>
      <c r="C196" s="52" t="s">
        <v>324</v>
      </c>
      <c r="D196" s="159" t="s">
        <v>325</v>
      </c>
      <c r="E196" s="28" t="s">
        <v>189</v>
      </c>
      <c r="F196" s="29"/>
    </row>
    <row r="197" spans="1:6" s="31" customFormat="1" ht="18" customHeight="1">
      <c r="A197" s="155">
        <v>17</v>
      </c>
      <c r="B197" s="25" t="s">
        <v>463</v>
      </c>
      <c r="C197" s="52" t="s">
        <v>327</v>
      </c>
      <c r="D197" s="159" t="s">
        <v>328</v>
      </c>
      <c r="E197" s="28" t="s">
        <v>186</v>
      </c>
      <c r="F197" s="29"/>
    </row>
    <row r="198" spans="1:6" s="31" customFormat="1" ht="18" customHeight="1">
      <c r="A198" s="155">
        <v>18</v>
      </c>
      <c r="B198" s="25" t="s">
        <v>464</v>
      </c>
      <c r="C198" s="52" t="s">
        <v>330</v>
      </c>
      <c r="D198" s="159" t="s">
        <v>331</v>
      </c>
      <c r="E198" s="28" t="s">
        <v>186</v>
      </c>
      <c r="F198" s="29"/>
    </row>
    <row r="199" spans="1:6" s="31" customFormat="1" ht="18" customHeight="1">
      <c r="A199" s="155">
        <v>19</v>
      </c>
      <c r="B199" s="25" t="s">
        <v>465</v>
      </c>
      <c r="C199" s="52" t="s">
        <v>333</v>
      </c>
      <c r="D199" s="159" t="s">
        <v>334</v>
      </c>
      <c r="E199" s="28" t="s">
        <v>186</v>
      </c>
      <c r="F199" s="29"/>
    </row>
    <row r="200" spans="1:6" s="31" customFormat="1" ht="18" customHeight="1">
      <c r="A200" s="155">
        <v>20</v>
      </c>
      <c r="B200" s="25" t="s">
        <v>466</v>
      </c>
      <c r="C200" s="52" t="s">
        <v>336</v>
      </c>
      <c r="D200" s="159" t="s">
        <v>337</v>
      </c>
      <c r="E200" s="28" t="s">
        <v>186</v>
      </c>
      <c r="F200" s="29"/>
    </row>
    <row r="201" spans="1:6" s="31" customFormat="1" ht="18" customHeight="1">
      <c r="A201" s="155">
        <v>21</v>
      </c>
      <c r="B201" s="25" t="s">
        <v>467</v>
      </c>
      <c r="C201" s="103" t="s">
        <v>1102</v>
      </c>
      <c r="D201" s="159" t="s">
        <v>339</v>
      </c>
      <c r="E201" s="28" t="s">
        <v>181</v>
      </c>
      <c r="F201" s="29"/>
    </row>
    <row r="202" spans="1:6" s="31" customFormat="1" ht="18" customHeight="1">
      <c r="A202" s="155">
        <v>22</v>
      </c>
      <c r="B202" s="25" t="s">
        <v>468</v>
      </c>
      <c r="C202" s="103" t="s">
        <v>1103</v>
      </c>
      <c r="D202" s="159" t="s">
        <v>341</v>
      </c>
      <c r="E202" s="28" t="s">
        <v>181</v>
      </c>
      <c r="F202" s="29"/>
    </row>
    <row r="203" spans="1:6" s="31" customFormat="1" ht="18" customHeight="1">
      <c r="A203" s="155">
        <v>23</v>
      </c>
      <c r="B203" s="25" t="s">
        <v>469</v>
      </c>
      <c r="C203" s="103" t="s">
        <v>1104</v>
      </c>
      <c r="D203" s="159" t="s">
        <v>343</v>
      </c>
      <c r="E203" s="28" t="s">
        <v>181</v>
      </c>
      <c r="F203" s="29">
        <v>2</v>
      </c>
    </row>
    <row r="204" spans="1:6" s="31" customFormat="1" ht="18" customHeight="1">
      <c r="A204" s="155">
        <v>24</v>
      </c>
      <c r="B204" s="25" t="s">
        <v>470</v>
      </c>
      <c r="C204" s="103" t="s">
        <v>1105</v>
      </c>
      <c r="D204" s="159" t="s">
        <v>345</v>
      </c>
      <c r="E204" s="28" t="s">
        <v>181</v>
      </c>
      <c r="F204" s="160"/>
    </row>
    <row r="205" spans="1:6" s="31" customFormat="1" ht="18" customHeight="1">
      <c r="A205" s="155">
        <v>25</v>
      </c>
      <c r="B205" s="25" t="s">
        <v>471</v>
      </c>
      <c r="C205" s="103" t="s">
        <v>1106</v>
      </c>
      <c r="D205" s="159" t="s">
        <v>347</v>
      </c>
      <c r="E205" s="28" t="s">
        <v>181</v>
      </c>
      <c r="F205" s="160"/>
    </row>
    <row r="206" spans="1:6" s="31" customFormat="1" ht="18" customHeight="1">
      <c r="A206" s="155">
        <v>26</v>
      </c>
      <c r="B206" s="25" t="s">
        <v>472</v>
      </c>
      <c r="C206" s="103" t="s">
        <v>1107</v>
      </c>
      <c r="D206" s="159" t="s">
        <v>349</v>
      </c>
      <c r="E206" s="28" t="s">
        <v>186</v>
      </c>
      <c r="F206" s="160">
        <v>2</v>
      </c>
    </row>
    <row r="207" spans="1:6" s="31" customFormat="1" ht="18" customHeight="1">
      <c r="A207" s="155">
        <v>27</v>
      </c>
      <c r="B207" s="25" t="s">
        <v>473</v>
      </c>
      <c r="C207" s="103" t="s">
        <v>1108</v>
      </c>
      <c r="D207" s="159" t="s">
        <v>351</v>
      </c>
      <c r="E207" s="28" t="s">
        <v>186</v>
      </c>
      <c r="F207" s="160"/>
    </row>
    <row r="208" spans="1:6" s="31" customFormat="1" ht="18" customHeight="1">
      <c r="A208" s="155">
        <v>28</v>
      </c>
      <c r="B208" s="25" t="s">
        <v>474</v>
      </c>
      <c r="C208" s="103" t="s">
        <v>1109</v>
      </c>
      <c r="D208" s="159" t="s">
        <v>353</v>
      </c>
      <c r="E208" s="28" t="s">
        <v>186</v>
      </c>
      <c r="F208" s="160">
        <v>2</v>
      </c>
    </row>
    <row r="209" spans="1:6" s="31" customFormat="1" ht="18" customHeight="1">
      <c r="A209" s="155">
        <v>29</v>
      </c>
      <c r="B209" s="25" t="s">
        <v>475</v>
      </c>
      <c r="C209" s="103" t="s">
        <v>1110</v>
      </c>
      <c r="D209" s="159" t="s">
        <v>355</v>
      </c>
      <c r="E209" s="28" t="s">
        <v>186</v>
      </c>
      <c r="F209" s="29"/>
    </row>
    <row r="210" spans="1:6" s="31" customFormat="1" ht="18" customHeight="1">
      <c r="A210" s="155">
        <v>30</v>
      </c>
      <c r="B210" s="25" t="s">
        <v>476</v>
      </c>
      <c r="C210" s="52" t="s">
        <v>357</v>
      </c>
      <c r="D210" s="159" t="s">
        <v>358</v>
      </c>
      <c r="E210" s="28" t="s">
        <v>186</v>
      </c>
      <c r="F210" s="29">
        <v>1</v>
      </c>
    </row>
    <row r="211" spans="1:6" s="31" customFormat="1" ht="18" customHeight="1">
      <c r="A211" s="155">
        <v>31</v>
      </c>
      <c r="B211" s="25" t="s">
        <v>477</v>
      </c>
      <c r="C211" s="52" t="s">
        <v>239</v>
      </c>
      <c r="D211" s="159" t="s">
        <v>360</v>
      </c>
      <c r="E211" s="28" t="s">
        <v>186</v>
      </c>
      <c r="F211" s="160">
        <v>1</v>
      </c>
    </row>
    <row r="212" spans="1:6" s="31" customFormat="1" ht="18" customHeight="1">
      <c r="A212" s="155">
        <v>32</v>
      </c>
      <c r="B212" s="25" t="s">
        <v>478</v>
      </c>
      <c r="C212" s="52" t="s">
        <v>361</v>
      </c>
      <c r="D212" s="159" t="s">
        <v>362</v>
      </c>
      <c r="E212" s="28" t="s">
        <v>186</v>
      </c>
      <c r="F212" s="160">
        <v>1</v>
      </c>
    </row>
    <row r="213" spans="1:6" s="31" customFormat="1" ht="18" customHeight="1">
      <c r="A213" s="155">
        <v>33</v>
      </c>
      <c r="B213" s="25" t="s">
        <v>479</v>
      </c>
      <c r="C213" s="52" t="s">
        <v>363</v>
      </c>
      <c r="D213" s="159" t="s">
        <v>364</v>
      </c>
      <c r="E213" s="28" t="s">
        <v>186</v>
      </c>
      <c r="F213" s="160">
        <v>1</v>
      </c>
    </row>
    <row r="214" spans="1:6" s="31" customFormat="1" ht="18" customHeight="1">
      <c r="A214" s="152"/>
      <c r="B214" s="11">
        <v>7</v>
      </c>
      <c r="C214" s="12" t="s">
        <v>1183</v>
      </c>
      <c r="D214" s="13" t="s">
        <v>1184</v>
      </c>
      <c r="E214" s="153" t="s">
        <v>186</v>
      </c>
      <c r="F214" s="154">
        <v>1</v>
      </c>
    </row>
    <row r="215" spans="1:6" s="31" customFormat="1" ht="18" customHeight="1">
      <c r="A215" s="155"/>
      <c r="B215" s="18" t="s">
        <v>1185</v>
      </c>
      <c r="C215" s="156" t="s">
        <v>1161</v>
      </c>
      <c r="D215" s="157"/>
      <c r="E215" s="21"/>
      <c r="F215" s="22"/>
    </row>
    <row r="216" spans="1:6" s="31" customFormat="1" ht="18" customHeight="1">
      <c r="A216" s="155">
        <v>1</v>
      </c>
      <c r="B216" s="25" t="s">
        <v>1186</v>
      </c>
      <c r="C216" s="52" t="s">
        <v>285</v>
      </c>
      <c r="D216" s="159" t="s">
        <v>286</v>
      </c>
      <c r="E216" s="28" t="s">
        <v>186</v>
      </c>
      <c r="F216" s="29">
        <v>1</v>
      </c>
    </row>
    <row r="217" spans="1:6" s="31" customFormat="1" ht="18" customHeight="1">
      <c r="A217" s="155">
        <v>2</v>
      </c>
      <c r="B217" s="25" t="s">
        <v>1140</v>
      </c>
      <c r="C217" s="52" t="s">
        <v>1285</v>
      </c>
      <c r="D217" s="159" t="s">
        <v>287</v>
      </c>
      <c r="E217" s="28" t="s">
        <v>181</v>
      </c>
      <c r="F217" s="29"/>
    </row>
    <row r="218" spans="1:6" s="31" customFormat="1" ht="18" customHeight="1">
      <c r="A218" s="155">
        <v>3</v>
      </c>
      <c r="B218" s="25" t="s">
        <v>480</v>
      </c>
      <c r="C218" s="52" t="s">
        <v>1286</v>
      </c>
      <c r="D218" s="159" t="s">
        <v>288</v>
      </c>
      <c r="E218" s="28" t="s">
        <v>181</v>
      </c>
      <c r="F218" s="29"/>
    </row>
    <row r="219" spans="1:6" s="31" customFormat="1" ht="18" customHeight="1">
      <c r="A219" s="155">
        <v>4</v>
      </c>
      <c r="B219" s="25" t="s">
        <v>481</v>
      </c>
      <c r="C219" s="52" t="s">
        <v>289</v>
      </c>
      <c r="D219" s="159" t="s">
        <v>290</v>
      </c>
      <c r="E219" s="28" t="s">
        <v>181</v>
      </c>
      <c r="F219" s="29">
        <v>1</v>
      </c>
    </row>
    <row r="220" spans="1:6" s="24" customFormat="1" ht="18" customHeight="1">
      <c r="A220" s="155">
        <v>5</v>
      </c>
      <c r="B220" s="25" t="s">
        <v>482</v>
      </c>
      <c r="C220" s="52" t="s">
        <v>292</v>
      </c>
      <c r="D220" s="159" t="s">
        <v>293</v>
      </c>
      <c r="E220" s="28" t="s">
        <v>186</v>
      </c>
      <c r="F220" s="29">
        <v>1</v>
      </c>
    </row>
    <row r="221" spans="1:6" s="31" customFormat="1" ht="18" customHeight="1">
      <c r="A221" s="155">
        <v>6</v>
      </c>
      <c r="B221" s="25" t="s">
        <v>483</v>
      </c>
      <c r="C221" s="52" t="s">
        <v>295</v>
      </c>
      <c r="D221" s="159" t="s">
        <v>296</v>
      </c>
      <c r="E221" s="28" t="s">
        <v>181</v>
      </c>
      <c r="F221" s="29"/>
    </row>
    <row r="222" spans="1:6" s="31" customFormat="1" ht="18" customHeight="1">
      <c r="A222" s="155">
        <v>7</v>
      </c>
      <c r="B222" s="25" t="s">
        <v>484</v>
      </c>
      <c r="C222" s="52" t="s">
        <v>298</v>
      </c>
      <c r="D222" s="159" t="s">
        <v>299</v>
      </c>
      <c r="E222" s="28" t="s">
        <v>181</v>
      </c>
      <c r="F222" s="29"/>
    </row>
    <row r="223" spans="1:6" s="31" customFormat="1" ht="18" customHeight="1">
      <c r="A223" s="155">
        <v>8</v>
      </c>
      <c r="B223" s="25" t="s">
        <v>485</v>
      </c>
      <c r="C223" s="52" t="s">
        <v>301</v>
      </c>
      <c r="D223" s="159" t="s">
        <v>302</v>
      </c>
      <c r="E223" s="28" t="s">
        <v>186</v>
      </c>
      <c r="F223" s="160">
        <v>1</v>
      </c>
    </row>
    <row r="224" spans="1:6" s="31" customFormat="1" ht="18" customHeight="1">
      <c r="A224" s="155">
        <v>9</v>
      </c>
      <c r="B224" s="25" t="s">
        <v>486</v>
      </c>
      <c r="C224" s="52" t="s">
        <v>304</v>
      </c>
      <c r="D224" s="159" t="s">
        <v>305</v>
      </c>
      <c r="E224" s="28" t="s">
        <v>186</v>
      </c>
      <c r="F224" s="160">
        <v>1</v>
      </c>
    </row>
    <row r="225" spans="1:6" s="31" customFormat="1" ht="18" customHeight="1">
      <c r="A225" s="155">
        <v>10</v>
      </c>
      <c r="B225" s="25" t="s">
        <v>487</v>
      </c>
      <c r="C225" s="52" t="s">
        <v>307</v>
      </c>
      <c r="D225" s="159" t="s">
        <v>308</v>
      </c>
      <c r="E225" s="28" t="s">
        <v>186</v>
      </c>
      <c r="F225" s="29">
        <v>2</v>
      </c>
    </row>
    <row r="226" spans="1:6" s="76" customFormat="1" ht="18" customHeight="1">
      <c r="A226" s="155">
        <v>11</v>
      </c>
      <c r="B226" s="25" t="s">
        <v>488</v>
      </c>
      <c r="C226" s="52" t="s">
        <v>310</v>
      </c>
      <c r="D226" s="159" t="s">
        <v>311</v>
      </c>
      <c r="E226" s="28" t="s">
        <v>189</v>
      </c>
      <c r="F226" s="29">
        <v>10</v>
      </c>
    </row>
    <row r="227" spans="1:6" s="24" customFormat="1" ht="18" customHeight="1">
      <c r="A227" s="155">
        <v>12</v>
      </c>
      <c r="B227" s="25" t="s">
        <v>489</v>
      </c>
      <c r="C227" s="52" t="s">
        <v>313</v>
      </c>
      <c r="D227" s="159" t="s">
        <v>314</v>
      </c>
      <c r="E227" s="28" t="s">
        <v>189</v>
      </c>
      <c r="F227" s="29">
        <v>10</v>
      </c>
    </row>
    <row r="228" spans="1:6" s="31" customFormat="1" ht="18" customHeight="1">
      <c r="A228" s="155">
        <v>13</v>
      </c>
      <c r="B228" s="25" t="s">
        <v>490</v>
      </c>
      <c r="C228" s="52" t="s">
        <v>316</v>
      </c>
      <c r="D228" s="159" t="s">
        <v>317</v>
      </c>
      <c r="E228" s="28" t="s">
        <v>189</v>
      </c>
      <c r="F228" s="29">
        <v>5</v>
      </c>
    </row>
    <row r="229" spans="1:6" s="31" customFormat="1" ht="18" customHeight="1">
      <c r="A229" s="155">
        <v>14</v>
      </c>
      <c r="B229" s="25" t="s">
        <v>491</v>
      </c>
      <c r="C229" s="52" t="s">
        <v>319</v>
      </c>
      <c r="D229" s="159" t="s">
        <v>320</v>
      </c>
      <c r="E229" s="28" t="s">
        <v>189</v>
      </c>
      <c r="F229" s="29">
        <v>5</v>
      </c>
    </row>
    <row r="230" spans="1:6" s="31" customFormat="1" ht="18" customHeight="1">
      <c r="A230" s="155">
        <v>15</v>
      </c>
      <c r="B230" s="25" t="s">
        <v>492</v>
      </c>
      <c r="C230" s="52" t="s">
        <v>252</v>
      </c>
      <c r="D230" s="159" t="s">
        <v>322</v>
      </c>
      <c r="E230" s="28" t="s">
        <v>189</v>
      </c>
      <c r="F230" s="29">
        <v>15</v>
      </c>
    </row>
    <row r="231" spans="1:6" s="31" customFormat="1" ht="18" customHeight="1">
      <c r="A231" s="155">
        <v>16</v>
      </c>
      <c r="B231" s="25" t="s">
        <v>493</v>
      </c>
      <c r="C231" s="52" t="s">
        <v>324</v>
      </c>
      <c r="D231" s="159" t="s">
        <v>325</v>
      </c>
      <c r="E231" s="28" t="s">
        <v>189</v>
      </c>
      <c r="F231" s="29"/>
    </row>
    <row r="232" spans="1:6" s="31" customFormat="1" ht="18" customHeight="1">
      <c r="A232" s="155">
        <v>17</v>
      </c>
      <c r="B232" s="25" t="s">
        <v>494</v>
      </c>
      <c r="C232" s="52" t="s">
        <v>327</v>
      </c>
      <c r="D232" s="159" t="s">
        <v>328</v>
      </c>
      <c r="E232" s="28" t="s">
        <v>186</v>
      </c>
      <c r="F232" s="29"/>
    </row>
    <row r="233" spans="1:6" s="31" customFormat="1" ht="18" customHeight="1">
      <c r="A233" s="155">
        <v>18</v>
      </c>
      <c r="B233" s="25" t="s">
        <v>495</v>
      </c>
      <c r="C233" s="52" t="s">
        <v>330</v>
      </c>
      <c r="D233" s="159" t="s">
        <v>331</v>
      </c>
      <c r="E233" s="28" t="s">
        <v>186</v>
      </c>
      <c r="F233" s="29"/>
    </row>
    <row r="234" spans="1:6" s="31" customFormat="1" ht="18" customHeight="1">
      <c r="A234" s="155">
        <v>19</v>
      </c>
      <c r="B234" s="25" t="s">
        <v>496</v>
      </c>
      <c r="C234" s="52" t="s">
        <v>333</v>
      </c>
      <c r="D234" s="159" t="s">
        <v>334</v>
      </c>
      <c r="E234" s="28" t="s">
        <v>186</v>
      </c>
      <c r="F234" s="29"/>
    </row>
    <row r="235" spans="1:6" s="31" customFormat="1" ht="18" customHeight="1">
      <c r="A235" s="155">
        <v>20</v>
      </c>
      <c r="B235" s="25" t="s">
        <v>497</v>
      </c>
      <c r="C235" s="52" t="s">
        <v>336</v>
      </c>
      <c r="D235" s="159" t="s">
        <v>337</v>
      </c>
      <c r="E235" s="28" t="s">
        <v>186</v>
      </c>
      <c r="F235" s="29"/>
    </row>
    <row r="236" spans="1:6" s="31" customFormat="1" ht="18" customHeight="1">
      <c r="A236" s="155">
        <v>21</v>
      </c>
      <c r="B236" s="25" t="s">
        <v>498</v>
      </c>
      <c r="C236" s="103" t="s">
        <v>1102</v>
      </c>
      <c r="D236" s="159" t="s">
        <v>339</v>
      </c>
      <c r="E236" s="28" t="s">
        <v>181</v>
      </c>
      <c r="F236" s="29"/>
    </row>
    <row r="237" spans="1:6" s="31" customFormat="1" ht="18" customHeight="1">
      <c r="A237" s="155">
        <v>22</v>
      </c>
      <c r="B237" s="25" t="s">
        <v>499</v>
      </c>
      <c r="C237" s="103" t="s">
        <v>1103</v>
      </c>
      <c r="D237" s="159" t="s">
        <v>341</v>
      </c>
      <c r="E237" s="28" t="s">
        <v>181</v>
      </c>
      <c r="F237" s="29"/>
    </row>
    <row r="238" spans="1:6" s="31" customFormat="1" ht="18" customHeight="1">
      <c r="A238" s="155">
        <v>23</v>
      </c>
      <c r="B238" s="25" t="s">
        <v>500</v>
      </c>
      <c r="C238" s="103" t="s">
        <v>1104</v>
      </c>
      <c r="D238" s="159" t="s">
        <v>343</v>
      </c>
      <c r="E238" s="28" t="s">
        <v>181</v>
      </c>
      <c r="F238" s="29">
        <v>1</v>
      </c>
    </row>
    <row r="239" spans="1:6" s="31" customFormat="1" ht="18" customHeight="1">
      <c r="A239" s="155">
        <v>24</v>
      </c>
      <c r="B239" s="25" t="s">
        <v>501</v>
      </c>
      <c r="C239" s="103" t="s">
        <v>1105</v>
      </c>
      <c r="D239" s="159" t="s">
        <v>345</v>
      </c>
      <c r="E239" s="28" t="s">
        <v>181</v>
      </c>
      <c r="F239" s="160"/>
    </row>
    <row r="240" spans="1:6" s="31" customFormat="1" ht="18" customHeight="1">
      <c r="A240" s="155">
        <v>25</v>
      </c>
      <c r="B240" s="25" t="s">
        <v>502</v>
      </c>
      <c r="C240" s="103" t="s">
        <v>1106</v>
      </c>
      <c r="D240" s="159" t="s">
        <v>347</v>
      </c>
      <c r="E240" s="28" t="s">
        <v>181</v>
      </c>
      <c r="F240" s="160"/>
    </row>
    <row r="241" spans="1:6" s="31" customFormat="1" ht="18" customHeight="1">
      <c r="A241" s="155">
        <v>26</v>
      </c>
      <c r="B241" s="25" t="s">
        <v>503</v>
      </c>
      <c r="C241" s="103" t="s">
        <v>1107</v>
      </c>
      <c r="D241" s="159" t="s">
        <v>349</v>
      </c>
      <c r="E241" s="28" t="s">
        <v>186</v>
      </c>
      <c r="F241" s="160">
        <v>1</v>
      </c>
    </row>
    <row r="242" spans="1:6" s="31" customFormat="1" ht="18" customHeight="1">
      <c r="A242" s="155">
        <v>27</v>
      </c>
      <c r="B242" s="25" t="s">
        <v>504</v>
      </c>
      <c r="C242" s="103" t="s">
        <v>1108</v>
      </c>
      <c r="D242" s="159" t="s">
        <v>351</v>
      </c>
      <c r="E242" s="28" t="s">
        <v>186</v>
      </c>
      <c r="F242" s="160"/>
    </row>
    <row r="243" spans="1:6" s="31" customFormat="1" ht="18" customHeight="1">
      <c r="A243" s="155">
        <v>28</v>
      </c>
      <c r="B243" s="25" t="s">
        <v>505</v>
      </c>
      <c r="C243" s="103" t="s">
        <v>1109</v>
      </c>
      <c r="D243" s="159" t="s">
        <v>353</v>
      </c>
      <c r="E243" s="28" t="s">
        <v>186</v>
      </c>
      <c r="F243" s="29">
        <v>1</v>
      </c>
    </row>
    <row r="244" spans="1:6" s="31" customFormat="1" ht="18" customHeight="1">
      <c r="A244" s="155">
        <v>29</v>
      </c>
      <c r="B244" s="25" t="s">
        <v>506</v>
      </c>
      <c r="C244" s="103" t="s">
        <v>1110</v>
      </c>
      <c r="D244" s="159" t="s">
        <v>355</v>
      </c>
      <c r="E244" s="28" t="s">
        <v>186</v>
      </c>
      <c r="F244" s="29"/>
    </row>
    <row r="245" spans="1:6" s="31" customFormat="1" ht="18" customHeight="1">
      <c r="A245" s="155">
        <v>30</v>
      </c>
      <c r="B245" s="25" t="s">
        <v>507</v>
      </c>
      <c r="C245" s="52" t="s">
        <v>357</v>
      </c>
      <c r="D245" s="159" t="s">
        <v>358</v>
      </c>
      <c r="E245" s="28" t="s">
        <v>186</v>
      </c>
      <c r="F245" s="29">
        <v>1</v>
      </c>
    </row>
    <row r="246" spans="1:6" s="31" customFormat="1" ht="18" customHeight="1">
      <c r="A246" s="155">
        <v>31</v>
      </c>
      <c r="B246" s="25" t="s">
        <v>508</v>
      </c>
      <c r="C246" s="52" t="s">
        <v>239</v>
      </c>
      <c r="D246" s="159" t="s">
        <v>360</v>
      </c>
      <c r="E246" s="28" t="s">
        <v>186</v>
      </c>
      <c r="F246" s="160">
        <v>1</v>
      </c>
    </row>
    <row r="247" spans="1:6" s="31" customFormat="1" ht="18" customHeight="1">
      <c r="A247" s="155">
        <v>32</v>
      </c>
      <c r="B247" s="25" t="s">
        <v>509</v>
      </c>
      <c r="C247" s="52" t="s">
        <v>361</v>
      </c>
      <c r="D247" s="159" t="s">
        <v>362</v>
      </c>
      <c r="E247" s="28" t="s">
        <v>186</v>
      </c>
      <c r="F247" s="160">
        <v>1</v>
      </c>
    </row>
    <row r="248" spans="1:6" s="31" customFormat="1" ht="18" customHeight="1">
      <c r="A248" s="155">
        <v>33</v>
      </c>
      <c r="B248" s="25" t="s">
        <v>510</v>
      </c>
      <c r="C248" s="52" t="s">
        <v>363</v>
      </c>
      <c r="D248" s="159" t="s">
        <v>364</v>
      </c>
      <c r="E248" s="28" t="s">
        <v>186</v>
      </c>
      <c r="F248" s="160">
        <v>1</v>
      </c>
    </row>
    <row r="249" spans="1:6" s="31" customFormat="1" ht="18" customHeight="1">
      <c r="A249" s="152"/>
      <c r="B249" s="11">
        <v>8</v>
      </c>
      <c r="C249" s="12" t="s">
        <v>1187</v>
      </c>
      <c r="D249" s="13" t="s">
        <v>1188</v>
      </c>
      <c r="E249" s="153" t="s">
        <v>186</v>
      </c>
      <c r="F249" s="154">
        <v>1</v>
      </c>
    </row>
    <row r="250" spans="1:6" s="31" customFormat="1" ht="18" customHeight="1">
      <c r="A250" s="155"/>
      <c r="B250" s="18" t="s">
        <v>1189</v>
      </c>
      <c r="C250" s="156" t="s">
        <v>1161</v>
      </c>
      <c r="D250" s="157"/>
      <c r="E250" s="21"/>
      <c r="F250" s="22"/>
    </row>
    <row r="251" spans="1:6" s="31" customFormat="1" ht="18" customHeight="1">
      <c r="A251" s="155">
        <v>1</v>
      </c>
      <c r="B251" s="25" t="s">
        <v>1190</v>
      </c>
      <c r="C251" s="52" t="s">
        <v>285</v>
      </c>
      <c r="D251" s="159" t="s">
        <v>286</v>
      </c>
      <c r="E251" s="28" t="s">
        <v>186</v>
      </c>
      <c r="F251" s="29">
        <v>2</v>
      </c>
    </row>
    <row r="252" spans="1:6" s="31" customFormat="1" ht="18" customHeight="1">
      <c r="A252" s="155">
        <v>2</v>
      </c>
      <c r="B252" s="25" t="s">
        <v>1141</v>
      </c>
      <c r="C252" s="52" t="s">
        <v>1285</v>
      </c>
      <c r="D252" s="159" t="s">
        <v>287</v>
      </c>
      <c r="E252" s="28" t="s">
        <v>181</v>
      </c>
      <c r="F252" s="29"/>
    </row>
    <row r="253" spans="1:6" s="31" customFormat="1" ht="18" customHeight="1">
      <c r="A253" s="155">
        <v>3</v>
      </c>
      <c r="B253" s="25" t="s">
        <v>511</v>
      </c>
      <c r="C253" s="52" t="s">
        <v>1286</v>
      </c>
      <c r="D253" s="159" t="s">
        <v>288</v>
      </c>
      <c r="E253" s="28" t="s">
        <v>181</v>
      </c>
      <c r="F253" s="29"/>
    </row>
    <row r="254" spans="1:6" s="31" customFormat="1" ht="18" customHeight="1">
      <c r="A254" s="155">
        <v>4</v>
      </c>
      <c r="B254" s="25" t="s">
        <v>512</v>
      </c>
      <c r="C254" s="52" t="s">
        <v>289</v>
      </c>
      <c r="D254" s="159" t="s">
        <v>290</v>
      </c>
      <c r="E254" s="28" t="s">
        <v>181</v>
      </c>
      <c r="F254" s="29">
        <v>1</v>
      </c>
    </row>
    <row r="255" spans="1:6" s="31" customFormat="1" ht="18" customHeight="1">
      <c r="A255" s="155">
        <v>5</v>
      </c>
      <c r="B255" s="25" t="s">
        <v>513</v>
      </c>
      <c r="C255" s="52" t="s">
        <v>292</v>
      </c>
      <c r="D255" s="159" t="s">
        <v>293</v>
      </c>
      <c r="E255" s="28" t="s">
        <v>186</v>
      </c>
      <c r="F255" s="29">
        <v>1</v>
      </c>
    </row>
    <row r="256" spans="1:6" s="31" customFormat="1" ht="18" customHeight="1">
      <c r="A256" s="155">
        <v>6</v>
      </c>
      <c r="B256" s="25" t="s">
        <v>514</v>
      </c>
      <c r="C256" s="52" t="s">
        <v>295</v>
      </c>
      <c r="D256" s="159" t="s">
        <v>296</v>
      </c>
      <c r="E256" s="28" t="s">
        <v>181</v>
      </c>
      <c r="F256" s="29"/>
    </row>
    <row r="257" spans="1:6" s="24" customFormat="1" ht="18" customHeight="1">
      <c r="A257" s="155">
        <v>7</v>
      </c>
      <c r="B257" s="25" t="s">
        <v>515</v>
      </c>
      <c r="C257" s="52" t="s">
        <v>298</v>
      </c>
      <c r="D257" s="159" t="s">
        <v>299</v>
      </c>
      <c r="E257" s="28" t="s">
        <v>181</v>
      </c>
      <c r="F257" s="29"/>
    </row>
    <row r="258" spans="1:6" s="31" customFormat="1" ht="18" customHeight="1">
      <c r="A258" s="155">
        <v>8</v>
      </c>
      <c r="B258" s="25" t="s">
        <v>516</v>
      </c>
      <c r="C258" s="52" t="s">
        <v>301</v>
      </c>
      <c r="D258" s="159" t="s">
        <v>302</v>
      </c>
      <c r="E258" s="28" t="s">
        <v>186</v>
      </c>
      <c r="F258" s="160">
        <v>1</v>
      </c>
    </row>
    <row r="259" spans="1:6" s="31" customFormat="1" ht="18" customHeight="1">
      <c r="A259" s="155">
        <v>9</v>
      </c>
      <c r="B259" s="25" t="s">
        <v>517</v>
      </c>
      <c r="C259" s="52" t="s">
        <v>304</v>
      </c>
      <c r="D259" s="159" t="s">
        <v>305</v>
      </c>
      <c r="E259" s="28" t="s">
        <v>186</v>
      </c>
      <c r="F259" s="160">
        <v>1</v>
      </c>
    </row>
    <row r="260" spans="1:6" s="31" customFormat="1" ht="18" customHeight="1">
      <c r="A260" s="155">
        <v>10</v>
      </c>
      <c r="B260" s="25" t="s">
        <v>518</v>
      </c>
      <c r="C260" s="52" t="s">
        <v>307</v>
      </c>
      <c r="D260" s="159" t="s">
        <v>308</v>
      </c>
      <c r="E260" s="28" t="s">
        <v>186</v>
      </c>
      <c r="F260" s="29">
        <v>2</v>
      </c>
    </row>
    <row r="261" spans="1:6" s="31" customFormat="1" ht="18" customHeight="1">
      <c r="A261" s="155">
        <v>11</v>
      </c>
      <c r="B261" s="25" t="s">
        <v>519</v>
      </c>
      <c r="C261" s="52" t="s">
        <v>310</v>
      </c>
      <c r="D261" s="159" t="s">
        <v>311</v>
      </c>
      <c r="E261" s="28" t="s">
        <v>189</v>
      </c>
      <c r="F261" s="29">
        <v>20</v>
      </c>
    </row>
    <row r="262" spans="1:6" s="31" customFormat="1" ht="18" customHeight="1">
      <c r="A262" s="155">
        <v>12</v>
      </c>
      <c r="B262" s="25" t="s">
        <v>520</v>
      </c>
      <c r="C262" s="52" t="s">
        <v>313</v>
      </c>
      <c r="D262" s="159" t="s">
        <v>314</v>
      </c>
      <c r="E262" s="28" t="s">
        <v>189</v>
      </c>
      <c r="F262" s="29">
        <v>10</v>
      </c>
    </row>
    <row r="263" spans="1:6" s="76" customFormat="1" ht="18" customHeight="1">
      <c r="A263" s="155">
        <v>13</v>
      </c>
      <c r="B263" s="25" t="s">
        <v>521</v>
      </c>
      <c r="C263" s="52" t="s">
        <v>316</v>
      </c>
      <c r="D263" s="159" t="s">
        <v>317</v>
      </c>
      <c r="E263" s="28" t="s">
        <v>189</v>
      </c>
      <c r="F263" s="29">
        <v>5</v>
      </c>
    </row>
    <row r="264" spans="1:6" s="24" customFormat="1" ht="18" customHeight="1">
      <c r="A264" s="155">
        <v>14</v>
      </c>
      <c r="B264" s="25" t="s">
        <v>522</v>
      </c>
      <c r="C264" s="52" t="s">
        <v>319</v>
      </c>
      <c r="D264" s="159" t="s">
        <v>320</v>
      </c>
      <c r="E264" s="28" t="s">
        <v>189</v>
      </c>
      <c r="F264" s="29">
        <v>5</v>
      </c>
    </row>
    <row r="265" spans="1:6" s="31" customFormat="1" ht="18" customHeight="1">
      <c r="A265" s="155">
        <v>15</v>
      </c>
      <c r="B265" s="25" t="s">
        <v>523</v>
      </c>
      <c r="C265" s="52" t="s">
        <v>252</v>
      </c>
      <c r="D265" s="159" t="s">
        <v>322</v>
      </c>
      <c r="E265" s="28" t="s">
        <v>189</v>
      </c>
      <c r="F265" s="29">
        <v>15</v>
      </c>
    </row>
    <row r="266" spans="1:6" s="31" customFormat="1" ht="18" customHeight="1">
      <c r="A266" s="155">
        <v>16</v>
      </c>
      <c r="B266" s="25" t="s">
        <v>524</v>
      </c>
      <c r="C266" s="52" t="s">
        <v>324</v>
      </c>
      <c r="D266" s="159" t="s">
        <v>325</v>
      </c>
      <c r="E266" s="28" t="s">
        <v>189</v>
      </c>
      <c r="F266" s="29"/>
    </row>
    <row r="267" spans="1:6" s="31" customFormat="1" ht="18" customHeight="1">
      <c r="A267" s="155">
        <v>17</v>
      </c>
      <c r="B267" s="25" t="s">
        <v>525</v>
      </c>
      <c r="C267" s="52" t="s">
        <v>327</v>
      </c>
      <c r="D267" s="159" t="s">
        <v>328</v>
      </c>
      <c r="E267" s="28" t="s">
        <v>186</v>
      </c>
      <c r="F267" s="29"/>
    </row>
    <row r="268" spans="1:6" s="31" customFormat="1" ht="18" customHeight="1">
      <c r="A268" s="155">
        <v>18</v>
      </c>
      <c r="B268" s="25" t="s">
        <v>526</v>
      </c>
      <c r="C268" s="52" t="s">
        <v>330</v>
      </c>
      <c r="D268" s="159" t="s">
        <v>331</v>
      </c>
      <c r="E268" s="28" t="s">
        <v>186</v>
      </c>
      <c r="F268" s="29"/>
    </row>
    <row r="269" spans="1:6" s="31" customFormat="1" ht="18" customHeight="1">
      <c r="A269" s="155">
        <v>19</v>
      </c>
      <c r="B269" s="25" t="s">
        <v>527</v>
      </c>
      <c r="C269" s="52" t="s">
        <v>333</v>
      </c>
      <c r="D269" s="159" t="s">
        <v>334</v>
      </c>
      <c r="E269" s="28" t="s">
        <v>186</v>
      </c>
      <c r="F269" s="29"/>
    </row>
    <row r="270" spans="1:6" s="31" customFormat="1" ht="18" customHeight="1">
      <c r="A270" s="155">
        <v>20</v>
      </c>
      <c r="B270" s="25" t="s">
        <v>528</v>
      </c>
      <c r="C270" s="52" t="s">
        <v>336</v>
      </c>
      <c r="D270" s="159" t="s">
        <v>337</v>
      </c>
      <c r="E270" s="28" t="s">
        <v>186</v>
      </c>
      <c r="F270" s="29"/>
    </row>
    <row r="271" spans="1:6" s="31" customFormat="1" ht="18" customHeight="1">
      <c r="A271" s="155">
        <v>21</v>
      </c>
      <c r="B271" s="25" t="s">
        <v>529</v>
      </c>
      <c r="C271" s="103" t="s">
        <v>1102</v>
      </c>
      <c r="D271" s="159" t="s">
        <v>339</v>
      </c>
      <c r="E271" s="28" t="s">
        <v>181</v>
      </c>
      <c r="F271" s="29"/>
    </row>
    <row r="272" spans="1:6" s="31" customFormat="1" ht="18" customHeight="1">
      <c r="A272" s="155">
        <v>22</v>
      </c>
      <c r="B272" s="25" t="s">
        <v>530</v>
      </c>
      <c r="C272" s="103" t="s">
        <v>1103</v>
      </c>
      <c r="D272" s="159" t="s">
        <v>341</v>
      </c>
      <c r="E272" s="28" t="s">
        <v>181</v>
      </c>
      <c r="F272" s="29"/>
    </row>
    <row r="273" spans="1:6" s="31" customFormat="1" ht="18" customHeight="1">
      <c r="A273" s="155">
        <v>23</v>
      </c>
      <c r="B273" s="25" t="s">
        <v>531</v>
      </c>
      <c r="C273" s="103" t="s">
        <v>1104</v>
      </c>
      <c r="D273" s="159" t="s">
        <v>343</v>
      </c>
      <c r="E273" s="28" t="s">
        <v>181</v>
      </c>
      <c r="F273" s="29">
        <v>1</v>
      </c>
    </row>
    <row r="274" spans="1:6" s="31" customFormat="1" ht="18" customHeight="1">
      <c r="A274" s="155">
        <v>24</v>
      </c>
      <c r="B274" s="25" t="s">
        <v>532</v>
      </c>
      <c r="C274" s="103" t="s">
        <v>1105</v>
      </c>
      <c r="D274" s="159" t="s">
        <v>345</v>
      </c>
      <c r="E274" s="28" t="s">
        <v>181</v>
      </c>
      <c r="F274" s="160"/>
    </row>
    <row r="275" spans="1:6" s="31" customFormat="1" ht="18" customHeight="1">
      <c r="A275" s="155">
        <v>25</v>
      </c>
      <c r="B275" s="25" t="s">
        <v>533</v>
      </c>
      <c r="C275" s="103" t="s">
        <v>1106</v>
      </c>
      <c r="D275" s="159" t="s">
        <v>347</v>
      </c>
      <c r="E275" s="28" t="s">
        <v>181</v>
      </c>
      <c r="F275" s="160"/>
    </row>
    <row r="276" spans="1:6" s="31" customFormat="1" ht="18" customHeight="1">
      <c r="A276" s="155">
        <v>26</v>
      </c>
      <c r="B276" s="25" t="s">
        <v>534</v>
      </c>
      <c r="C276" s="103" t="s">
        <v>1107</v>
      </c>
      <c r="D276" s="159" t="s">
        <v>349</v>
      </c>
      <c r="E276" s="28" t="s">
        <v>186</v>
      </c>
      <c r="F276" s="160">
        <v>1</v>
      </c>
    </row>
    <row r="277" spans="1:6" s="31" customFormat="1" ht="18" customHeight="1">
      <c r="A277" s="155">
        <v>27</v>
      </c>
      <c r="B277" s="25" t="s">
        <v>535</v>
      </c>
      <c r="C277" s="103" t="s">
        <v>1108</v>
      </c>
      <c r="D277" s="159" t="s">
        <v>351</v>
      </c>
      <c r="E277" s="28" t="s">
        <v>186</v>
      </c>
      <c r="F277" s="160"/>
    </row>
    <row r="278" spans="1:6" s="31" customFormat="1" ht="18" customHeight="1">
      <c r="A278" s="155">
        <v>28</v>
      </c>
      <c r="B278" s="25" t="s">
        <v>536</v>
      </c>
      <c r="C278" s="103" t="s">
        <v>1109</v>
      </c>
      <c r="D278" s="159" t="s">
        <v>353</v>
      </c>
      <c r="E278" s="28" t="s">
        <v>186</v>
      </c>
      <c r="F278" s="29">
        <v>1</v>
      </c>
    </row>
    <row r="279" spans="1:6" s="31" customFormat="1" ht="18" customHeight="1">
      <c r="A279" s="155">
        <v>29</v>
      </c>
      <c r="B279" s="25" t="s">
        <v>537</v>
      </c>
      <c r="C279" s="103" t="s">
        <v>1110</v>
      </c>
      <c r="D279" s="159" t="s">
        <v>355</v>
      </c>
      <c r="E279" s="28" t="s">
        <v>186</v>
      </c>
      <c r="F279" s="29"/>
    </row>
    <row r="280" spans="1:6" s="31" customFormat="1" ht="18" customHeight="1">
      <c r="A280" s="155">
        <v>30</v>
      </c>
      <c r="B280" s="25" t="s">
        <v>538</v>
      </c>
      <c r="C280" s="52" t="s">
        <v>357</v>
      </c>
      <c r="D280" s="159" t="s">
        <v>358</v>
      </c>
      <c r="E280" s="28" t="s">
        <v>186</v>
      </c>
      <c r="F280" s="29">
        <v>1</v>
      </c>
    </row>
    <row r="281" spans="1:6" s="31" customFormat="1" ht="18" customHeight="1">
      <c r="A281" s="155">
        <v>31</v>
      </c>
      <c r="B281" s="25" t="s">
        <v>539</v>
      </c>
      <c r="C281" s="52" t="s">
        <v>239</v>
      </c>
      <c r="D281" s="159" t="s">
        <v>360</v>
      </c>
      <c r="E281" s="28" t="s">
        <v>186</v>
      </c>
      <c r="F281" s="160">
        <v>1</v>
      </c>
    </row>
    <row r="282" spans="1:6" s="31" customFormat="1" ht="18" customHeight="1">
      <c r="A282" s="155">
        <v>32</v>
      </c>
      <c r="B282" s="25" t="s">
        <v>540</v>
      </c>
      <c r="C282" s="52" t="s">
        <v>361</v>
      </c>
      <c r="D282" s="159" t="s">
        <v>362</v>
      </c>
      <c r="E282" s="28" t="s">
        <v>186</v>
      </c>
      <c r="F282" s="160">
        <v>1</v>
      </c>
    </row>
    <row r="283" spans="1:6" s="31" customFormat="1" ht="18" customHeight="1">
      <c r="A283" s="155">
        <v>33</v>
      </c>
      <c r="B283" s="25" t="s">
        <v>541</v>
      </c>
      <c r="C283" s="52" t="s">
        <v>363</v>
      </c>
      <c r="D283" s="159" t="s">
        <v>364</v>
      </c>
      <c r="E283" s="28" t="s">
        <v>186</v>
      </c>
      <c r="F283" s="160">
        <v>1</v>
      </c>
    </row>
    <row r="284" spans="1:6" s="31" customFormat="1" ht="18" customHeight="1">
      <c r="A284" s="152"/>
      <c r="B284" s="11">
        <v>9</v>
      </c>
      <c r="C284" s="12" t="s">
        <v>1191</v>
      </c>
      <c r="D284" s="13" t="s">
        <v>1192</v>
      </c>
      <c r="E284" s="153" t="s">
        <v>186</v>
      </c>
      <c r="F284" s="154">
        <v>1</v>
      </c>
    </row>
    <row r="285" spans="1:6" s="31" customFormat="1" ht="18" customHeight="1">
      <c r="A285" s="155"/>
      <c r="B285" s="18" t="s">
        <v>1193</v>
      </c>
      <c r="C285" s="156" t="s">
        <v>1161</v>
      </c>
      <c r="D285" s="157"/>
      <c r="E285" s="21"/>
      <c r="F285" s="22"/>
    </row>
    <row r="286" spans="1:6" s="31" customFormat="1" ht="18" customHeight="1">
      <c r="A286" s="155">
        <v>1</v>
      </c>
      <c r="B286" s="25" t="s">
        <v>1194</v>
      </c>
      <c r="C286" s="52" t="s">
        <v>285</v>
      </c>
      <c r="D286" s="159" t="s">
        <v>286</v>
      </c>
      <c r="E286" s="28" t="s">
        <v>186</v>
      </c>
      <c r="F286" s="29">
        <v>2</v>
      </c>
    </row>
    <row r="287" spans="1:6" s="31" customFormat="1" ht="18" customHeight="1">
      <c r="A287" s="155">
        <v>2</v>
      </c>
      <c r="B287" s="25" t="s">
        <v>1142</v>
      </c>
      <c r="C287" s="52" t="s">
        <v>1285</v>
      </c>
      <c r="D287" s="159" t="s">
        <v>287</v>
      </c>
      <c r="E287" s="28" t="s">
        <v>181</v>
      </c>
      <c r="F287" s="29"/>
    </row>
    <row r="288" spans="1:6" s="31" customFormat="1" ht="18" customHeight="1">
      <c r="A288" s="155">
        <v>3</v>
      </c>
      <c r="B288" s="25" t="s">
        <v>542</v>
      </c>
      <c r="C288" s="52" t="s">
        <v>1286</v>
      </c>
      <c r="D288" s="159" t="s">
        <v>288</v>
      </c>
      <c r="E288" s="28" t="s">
        <v>181</v>
      </c>
      <c r="F288" s="29">
        <v>1</v>
      </c>
    </row>
    <row r="289" spans="1:6" s="31" customFormat="1" ht="18" customHeight="1">
      <c r="A289" s="155">
        <v>4</v>
      </c>
      <c r="B289" s="25" t="s">
        <v>543</v>
      </c>
      <c r="C289" s="52" t="s">
        <v>289</v>
      </c>
      <c r="D289" s="159" t="s">
        <v>290</v>
      </c>
      <c r="E289" s="28" t="s">
        <v>181</v>
      </c>
      <c r="F289" s="29">
        <v>1</v>
      </c>
    </row>
    <row r="290" spans="1:6" s="31" customFormat="1" ht="18" customHeight="1">
      <c r="A290" s="155">
        <v>5</v>
      </c>
      <c r="B290" s="25" t="s">
        <v>544</v>
      </c>
      <c r="C290" s="52" t="s">
        <v>292</v>
      </c>
      <c r="D290" s="159" t="s">
        <v>293</v>
      </c>
      <c r="E290" s="28" t="s">
        <v>186</v>
      </c>
      <c r="F290" s="29">
        <v>1</v>
      </c>
    </row>
    <row r="291" spans="1:6" s="31" customFormat="1" ht="18" customHeight="1">
      <c r="A291" s="155">
        <v>6</v>
      </c>
      <c r="B291" s="25" t="s">
        <v>545</v>
      </c>
      <c r="C291" s="52" t="s">
        <v>295</v>
      </c>
      <c r="D291" s="159" t="s">
        <v>296</v>
      </c>
      <c r="E291" s="28" t="s">
        <v>181</v>
      </c>
      <c r="F291" s="29">
        <v>1</v>
      </c>
    </row>
    <row r="292" spans="1:6" s="31" customFormat="1" ht="18" customHeight="1">
      <c r="A292" s="155">
        <v>7</v>
      </c>
      <c r="B292" s="25" t="s">
        <v>546</v>
      </c>
      <c r="C292" s="52" t="s">
        <v>298</v>
      </c>
      <c r="D292" s="159" t="s">
        <v>299</v>
      </c>
      <c r="E292" s="28" t="s">
        <v>181</v>
      </c>
      <c r="F292" s="29">
        <v>1</v>
      </c>
    </row>
    <row r="293" spans="1:6" s="31" customFormat="1" ht="18" customHeight="1">
      <c r="A293" s="155">
        <v>8</v>
      </c>
      <c r="B293" s="25" t="s">
        <v>547</v>
      </c>
      <c r="C293" s="52" t="s">
        <v>301</v>
      </c>
      <c r="D293" s="159" t="s">
        <v>302</v>
      </c>
      <c r="E293" s="28" t="s">
        <v>186</v>
      </c>
      <c r="F293" s="160">
        <v>1</v>
      </c>
    </row>
    <row r="294" spans="1:6" s="24" customFormat="1" ht="18" customHeight="1">
      <c r="A294" s="155">
        <v>9</v>
      </c>
      <c r="B294" s="25" t="s">
        <v>548</v>
      </c>
      <c r="C294" s="52" t="s">
        <v>304</v>
      </c>
      <c r="D294" s="159" t="s">
        <v>305</v>
      </c>
      <c r="E294" s="28" t="s">
        <v>186</v>
      </c>
      <c r="F294" s="160">
        <v>1</v>
      </c>
    </row>
    <row r="295" spans="1:6" s="31" customFormat="1" ht="18" customHeight="1">
      <c r="A295" s="155">
        <v>10</v>
      </c>
      <c r="B295" s="25" t="s">
        <v>549</v>
      </c>
      <c r="C295" s="52" t="s">
        <v>307</v>
      </c>
      <c r="D295" s="159" t="s">
        <v>308</v>
      </c>
      <c r="E295" s="28" t="s">
        <v>186</v>
      </c>
      <c r="F295" s="29">
        <v>2</v>
      </c>
    </row>
    <row r="296" spans="1:6" s="31" customFormat="1" ht="18" customHeight="1">
      <c r="A296" s="155">
        <v>11</v>
      </c>
      <c r="B296" s="25" t="s">
        <v>550</v>
      </c>
      <c r="C296" s="52" t="s">
        <v>310</v>
      </c>
      <c r="D296" s="159" t="s">
        <v>311</v>
      </c>
      <c r="E296" s="28" t="s">
        <v>189</v>
      </c>
      <c r="F296" s="29">
        <v>20</v>
      </c>
    </row>
    <row r="297" spans="1:6" s="31" customFormat="1" ht="18" customHeight="1">
      <c r="A297" s="155">
        <v>12</v>
      </c>
      <c r="B297" s="25" t="s">
        <v>551</v>
      </c>
      <c r="C297" s="52" t="s">
        <v>313</v>
      </c>
      <c r="D297" s="159" t="s">
        <v>314</v>
      </c>
      <c r="E297" s="28" t="s">
        <v>189</v>
      </c>
      <c r="F297" s="29">
        <v>10</v>
      </c>
    </row>
    <row r="298" spans="1:6" s="31" customFormat="1" ht="18" customHeight="1">
      <c r="A298" s="155">
        <v>13</v>
      </c>
      <c r="B298" s="25" t="s">
        <v>552</v>
      </c>
      <c r="C298" s="52" t="s">
        <v>316</v>
      </c>
      <c r="D298" s="159" t="s">
        <v>317</v>
      </c>
      <c r="E298" s="28" t="s">
        <v>189</v>
      </c>
      <c r="F298" s="29">
        <v>5</v>
      </c>
    </row>
    <row r="299" spans="1:6" s="31" customFormat="1" ht="18" customHeight="1">
      <c r="A299" s="155">
        <v>14</v>
      </c>
      <c r="B299" s="25" t="s">
        <v>553</v>
      </c>
      <c r="C299" s="52" t="s">
        <v>319</v>
      </c>
      <c r="D299" s="159" t="s">
        <v>320</v>
      </c>
      <c r="E299" s="28" t="s">
        <v>189</v>
      </c>
      <c r="F299" s="29">
        <v>5</v>
      </c>
    </row>
    <row r="300" spans="1:6" s="76" customFormat="1" ht="18" customHeight="1">
      <c r="A300" s="155">
        <v>15</v>
      </c>
      <c r="B300" s="25" t="s">
        <v>554</v>
      </c>
      <c r="C300" s="52" t="s">
        <v>252</v>
      </c>
      <c r="D300" s="159" t="s">
        <v>322</v>
      </c>
      <c r="E300" s="28" t="s">
        <v>189</v>
      </c>
      <c r="F300" s="29">
        <v>15</v>
      </c>
    </row>
    <row r="301" spans="1:6" s="24" customFormat="1" ht="18" customHeight="1">
      <c r="A301" s="155">
        <v>16</v>
      </c>
      <c r="B301" s="25" t="s">
        <v>555</v>
      </c>
      <c r="C301" s="52" t="s">
        <v>324</v>
      </c>
      <c r="D301" s="159" t="s">
        <v>325</v>
      </c>
      <c r="E301" s="28" t="s">
        <v>189</v>
      </c>
      <c r="F301" s="29"/>
    </row>
    <row r="302" spans="1:6" s="31" customFormat="1" ht="18" customHeight="1">
      <c r="A302" s="155">
        <v>17</v>
      </c>
      <c r="B302" s="25" t="s">
        <v>556</v>
      </c>
      <c r="C302" s="52" t="s">
        <v>327</v>
      </c>
      <c r="D302" s="159" t="s">
        <v>328</v>
      </c>
      <c r="E302" s="28" t="s">
        <v>186</v>
      </c>
      <c r="F302" s="29"/>
    </row>
    <row r="303" spans="1:6" s="31" customFormat="1" ht="18" customHeight="1">
      <c r="A303" s="155">
        <v>18</v>
      </c>
      <c r="B303" s="25" t="s">
        <v>557</v>
      </c>
      <c r="C303" s="52" t="s">
        <v>330</v>
      </c>
      <c r="D303" s="159" t="s">
        <v>331</v>
      </c>
      <c r="E303" s="28" t="s">
        <v>186</v>
      </c>
      <c r="F303" s="29"/>
    </row>
    <row r="304" spans="1:6" s="31" customFormat="1" ht="18" customHeight="1">
      <c r="A304" s="155">
        <v>19</v>
      </c>
      <c r="B304" s="25" t="s">
        <v>558</v>
      </c>
      <c r="C304" s="52" t="s">
        <v>333</v>
      </c>
      <c r="D304" s="159" t="s">
        <v>334</v>
      </c>
      <c r="E304" s="28" t="s">
        <v>186</v>
      </c>
      <c r="F304" s="29"/>
    </row>
    <row r="305" spans="1:6" s="31" customFormat="1" ht="18" customHeight="1">
      <c r="A305" s="155">
        <v>20</v>
      </c>
      <c r="B305" s="25" t="s">
        <v>559</v>
      </c>
      <c r="C305" s="52" t="s">
        <v>336</v>
      </c>
      <c r="D305" s="159" t="s">
        <v>337</v>
      </c>
      <c r="E305" s="28" t="s">
        <v>186</v>
      </c>
      <c r="F305" s="29"/>
    </row>
    <row r="306" spans="1:6" s="31" customFormat="1" ht="18" customHeight="1">
      <c r="A306" s="155">
        <v>21</v>
      </c>
      <c r="B306" s="25" t="s">
        <v>560</v>
      </c>
      <c r="C306" s="103" t="s">
        <v>1102</v>
      </c>
      <c r="D306" s="159" t="s">
        <v>339</v>
      </c>
      <c r="E306" s="28" t="s">
        <v>181</v>
      </c>
      <c r="F306" s="29"/>
    </row>
    <row r="307" spans="1:6" s="31" customFormat="1" ht="18" customHeight="1">
      <c r="A307" s="155">
        <v>22</v>
      </c>
      <c r="B307" s="25" t="s">
        <v>561</v>
      </c>
      <c r="C307" s="103" t="s">
        <v>1103</v>
      </c>
      <c r="D307" s="159" t="s">
        <v>341</v>
      </c>
      <c r="E307" s="28" t="s">
        <v>181</v>
      </c>
      <c r="F307" s="29"/>
    </row>
    <row r="308" spans="1:6" s="31" customFormat="1" ht="18" customHeight="1">
      <c r="A308" s="155">
        <v>23</v>
      </c>
      <c r="B308" s="25" t="s">
        <v>562</v>
      </c>
      <c r="C308" s="103" t="s">
        <v>1104</v>
      </c>
      <c r="D308" s="159" t="s">
        <v>343</v>
      </c>
      <c r="E308" s="28" t="s">
        <v>181</v>
      </c>
      <c r="F308" s="29"/>
    </row>
    <row r="309" spans="1:6" s="31" customFormat="1" ht="18" customHeight="1">
      <c r="A309" s="155">
        <v>24</v>
      </c>
      <c r="B309" s="25" t="s">
        <v>563</v>
      </c>
      <c r="C309" s="103" t="s">
        <v>1105</v>
      </c>
      <c r="D309" s="159" t="s">
        <v>345</v>
      </c>
      <c r="E309" s="28" t="s">
        <v>181</v>
      </c>
      <c r="F309" s="160"/>
    </row>
    <row r="310" spans="1:6" s="31" customFormat="1" ht="18" customHeight="1">
      <c r="A310" s="155">
        <v>25</v>
      </c>
      <c r="B310" s="25" t="s">
        <v>564</v>
      </c>
      <c r="C310" s="103" t="s">
        <v>1106</v>
      </c>
      <c r="D310" s="159" t="s">
        <v>347</v>
      </c>
      <c r="E310" s="28" t="s">
        <v>181</v>
      </c>
      <c r="F310" s="160"/>
    </row>
    <row r="311" spans="1:6" s="31" customFormat="1" ht="18" customHeight="1">
      <c r="A311" s="155">
        <v>26</v>
      </c>
      <c r="B311" s="25" t="s">
        <v>565</v>
      </c>
      <c r="C311" s="103" t="s">
        <v>1107</v>
      </c>
      <c r="D311" s="159" t="s">
        <v>349</v>
      </c>
      <c r="E311" s="28" t="s">
        <v>186</v>
      </c>
      <c r="F311" s="160"/>
    </row>
    <row r="312" spans="1:6" s="31" customFormat="1" ht="18" customHeight="1">
      <c r="A312" s="155">
        <v>27</v>
      </c>
      <c r="B312" s="25" t="s">
        <v>566</v>
      </c>
      <c r="C312" s="103" t="s">
        <v>1108</v>
      </c>
      <c r="D312" s="159" t="s">
        <v>351</v>
      </c>
      <c r="E312" s="28" t="s">
        <v>186</v>
      </c>
      <c r="F312" s="160"/>
    </row>
    <row r="313" spans="1:6" s="31" customFormat="1" ht="18" customHeight="1">
      <c r="A313" s="155">
        <v>28</v>
      </c>
      <c r="B313" s="25" t="s">
        <v>567</v>
      </c>
      <c r="C313" s="103" t="s">
        <v>1109</v>
      </c>
      <c r="D313" s="159" t="s">
        <v>353</v>
      </c>
      <c r="E313" s="28" t="s">
        <v>186</v>
      </c>
      <c r="F313" s="22"/>
    </row>
    <row r="314" spans="1:6" s="31" customFormat="1" ht="18" customHeight="1">
      <c r="A314" s="155">
        <v>29</v>
      </c>
      <c r="B314" s="25" t="s">
        <v>568</v>
      </c>
      <c r="C314" s="103" t="s">
        <v>1110</v>
      </c>
      <c r="D314" s="159" t="s">
        <v>355</v>
      </c>
      <c r="E314" s="28" t="s">
        <v>186</v>
      </c>
      <c r="F314" s="29"/>
    </row>
    <row r="315" spans="1:6" s="31" customFormat="1" ht="18" customHeight="1">
      <c r="A315" s="155">
        <v>30</v>
      </c>
      <c r="B315" s="25" t="s">
        <v>569</v>
      </c>
      <c r="C315" s="52" t="s">
        <v>357</v>
      </c>
      <c r="D315" s="159" t="s">
        <v>358</v>
      </c>
      <c r="E315" s="28" t="s">
        <v>186</v>
      </c>
      <c r="F315" s="29">
        <v>1</v>
      </c>
    </row>
    <row r="316" spans="1:6" s="31" customFormat="1" ht="18" customHeight="1">
      <c r="A316" s="155">
        <v>31</v>
      </c>
      <c r="B316" s="25" t="s">
        <v>570</v>
      </c>
      <c r="C316" s="52" t="s">
        <v>239</v>
      </c>
      <c r="D316" s="159" t="s">
        <v>360</v>
      </c>
      <c r="E316" s="28" t="s">
        <v>186</v>
      </c>
      <c r="F316" s="160">
        <v>1</v>
      </c>
    </row>
    <row r="317" spans="1:6" s="31" customFormat="1" ht="18" customHeight="1">
      <c r="A317" s="155">
        <v>32</v>
      </c>
      <c r="B317" s="25" t="s">
        <v>571</v>
      </c>
      <c r="C317" s="52" t="s">
        <v>361</v>
      </c>
      <c r="D317" s="159" t="s">
        <v>362</v>
      </c>
      <c r="E317" s="28" t="s">
        <v>186</v>
      </c>
      <c r="F317" s="160">
        <v>1</v>
      </c>
    </row>
    <row r="318" spans="1:6" s="31" customFormat="1" ht="18" customHeight="1">
      <c r="A318" s="155">
        <v>33</v>
      </c>
      <c r="B318" s="25" t="s">
        <v>572</v>
      </c>
      <c r="C318" s="52" t="s">
        <v>363</v>
      </c>
      <c r="D318" s="159" t="s">
        <v>364</v>
      </c>
      <c r="E318" s="28" t="s">
        <v>186</v>
      </c>
      <c r="F318" s="160">
        <v>1</v>
      </c>
    </row>
    <row r="319" spans="1:6" s="31" customFormat="1" ht="18" customHeight="1">
      <c r="A319" s="152"/>
      <c r="B319" s="11">
        <v>10</v>
      </c>
      <c r="C319" s="12" t="s">
        <v>1195</v>
      </c>
      <c r="D319" s="13" t="s">
        <v>1196</v>
      </c>
      <c r="E319" s="153" t="s">
        <v>186</v>
      </c>
      <c r="F319" s="154">
        <v>1</v>
      </c>
    </row>
    <row r="320" spans="1:6" s="31" customFormat="1" ht="18" customHeight="1">
      <c r="A320" s="155"/>
      <c r="B320" s="18" t="s">
        <v>1197</v>
      </c>
      <c r="C320" s="156" t="s">
        <v>1161</v>
      </c>
      <c r="D320" s="157"/>
      <c r="E320" s="21"/>
      <c r="F320" s="22"/>
    </row>
    <row r="321" spans="1:6" s="31" customFormat="1" ht="18" customHeight="1">
      <c r="A321" s="155">
        <v>1</v>
      </c>
      <c r="B321" s="25" t="s">
        <v>1198</v>
      </c>
      <c r="C321" s="52" t="s">
        <v>285</v>
      </c>
      <c r="D321" s="159" t="s">
        <v>286</v>
      </c>
      <c r="E321" s="28" t="s">
        <v>186</v>
      </c>
      <c r="F321" s="29">
        <v>2</v>
      </c>
    </row>
    <row r="322" spans="1:6" s="31" customFormat="1" ht="18" customHeight="1">
      <c r="A322" s="155">
        <v>2</v>
      </c>
      <c r="B322" s="25" t="s">
        <v>1143</v>
      </c>
      <c r="C322" s="52" t="s">
        <v>1285</v>
      </c>
      <c r="D322" s="159" t="s">
        <v>287</v>
      </c>
      <c r="E322" s="28" t="s">
        <v>181</v>
      </c>
      <c r="F322" s="29"/>
    </row>
    <row r="323" spans="1:6" s="31" customFormat="1" ht="18" customHeight="1">
      <c r="A323" s="155">
        <v>3</v>
      </c>
      <c r="B323" s="25" t="s">
        <v>573</v>
      </c>
      <c r="C323" s="52" t="s">
        <v>1286</v>
      </c>
      <c r="D323" s="159" t="s">
        <v>288</v>
      </c>
      <c r="E323" s="28" t="s">
        <v>181</v>
      </c>
      <c r="F323" s="29"/>
    </row>
    <row r="324" spans="1:6" s="31" customFormat="1" ht="18" customHeight="1">
      <c r="A324" s="155">
        <v>4</v>
      </c>
      <c r="B324" s="25" t="s">
        <v>574</v>
      </c>
      <c r="C324" s="52" t="s">
        <v>289</v>
      </c>
      <c r="D324" s="159" t="s">
        <v>290</v>
      </c>
      <c r="E324" s="28" t="s">
        <v>181</v>
      </c>
      <c r="F324" s="29">
        <v>1</v>
      </c>
    </row>
    <row r="325" spans="1:6" s="31" customFormat="1" ht="18" customHeight="1">
      <c r="A325" s="155">
        <v>5</v>
      </c>
      <c r="B325" s="25" t="s">
        <v>575</v>
      </c>
      <c r="C325" s="52" t="s">
        <v>292</v>
      </c>
      <c r="D325" s="159" t="s">
        <v>293</v>
      </c>
      <c r="E325" s="28" t="s">
        <v>186</v>
      </c>
      <c r="F325" s="29">
        <v>1</v>
      </c>
    </row>
    <row r="326" spans="1:6" s="31" customFormat="1" ht="18" customHeight="1">
      <c r="A326" s="155">
        <v>6</v>
      </c>
      <c r="B326" s="25" t="s">
        <v>576</v>
      </c>
      <c r="C326" s="52" t="s">
        <v>295</v>
      </c>
      <c r="D326" s="159" t="s">
        <v>296</v>
      </c>
      <c r="E326" s="28" t="s">
        <v>181</v>
      </c>
      <c r="F326" s="29"/>
    </row>
    <row r="327" spans="1:6" s="31" customFormat="1" ht="18" customHeight="1">
      <c r="A327" s="155">
        <v>7</v>
      </c>
      <c r="B327" s="25" t="s">
        <v>577</v>
      </c>
      <c r="C327" s="52" t="s">
        <v>298</v>
      </c>
      <c r="D327" s="159" t="s">
        <v>299</v>
      </c>
      <c r="E327" s="28" t="s">
        <v>181</v>
      </c>
      <c r="F327" s="29"/>
    </row>
    <row r="328" spans="1:6" s="31" customFormat="1" ht="18" customHeight="1">
      <c r="A328" s="155">
        <v>8</v>
      </c>
      <c r="B328" s="25" t="s">
        <v>578</v>
      </c>
      <c r="C328" s="52" t="s">
        <v>301</v>
      </c>
      <c r="D328" s="159" t="s">
        <v>302</v>
      </c>
      <c r="E328" s="28" t="s">
        <v>186</v>
      </c>
      <c r="F328" s="160">
        <v>2</v>
      </c>
    </row>
    <row r="329" spans="1:6" s="31" customFormat="1" ht="18" customHeight="1">
      <c r="A329" s="155">
        <v>9</v>
      </c>
      <c r="B329" s="25" t="s">
        <v>579</v>
      </c>
      <c r="C329" s="52" t="s">
        <v>304</v>
      </c>
      <c r="D329" s="159" t="s">
        <v>305</v>
      </c>
      <c r="E329" s="28" t="s">
        <v>186</v>
      </c>
      <c r="F329" s="160">
        <v>2</v>
      </c>
    </row>
    <row r="330" spans="1:6" s="31" customFormat="1" ht="18" customHeight="1">
      <c r="A330" s="155">
        <v>10</v>
      </c>
      <c r="B330" s="25" t="s">
        <v>580</v>
      </c>
      <c r="C330" s="52" t="s">
        <v>307</v>
      </c>
      <c r="D330" s="159" t="s">
        <v>308</v>
      </c>
      <c r="E330" s="28" t="s">
        <v>186</v>
      </c>
      <c r="F330" s="29">
        <v>4</v>
      </c>
    </row>
    <row r="331" spans="1:6" s="24" customFormat="1" ht="18" customHeight="1">
      <c r="A331" s="155">
        <v>11</v>
      </c>
      <c r="B331" s="25" t="s">
        <v>581</v>
      </c>
      <c r="C331" s="52" t="s">
        <v>310</v>
      </c>
      <c r="D331" s="159" t="s">
        <v>311</v>
      </c>
      <c r="E331" s="28" t="s">
        <v>189</v>
      </c>
      <c r="F331" s="29">
        <v>20</v>
      </c>
    </row>
    <row r="332" spans="1:6" s="31" customFormat="1" ht="18" customHeight="1">
      <c r="A332" s="155">
        <v>12</v>
      </c>
      <c r="B332" s="25" t="s">
        <v>582</v>
      </c>
      <c r="C332" s="52" t="s">
        <v>313</v>
      </c>
      <c r="D332" s="159" t="s">
        <v>314</v>
      </c>
      <c r="E332" s="28" t="s">
        <v>189</v>
      </c>
      <c r="F332" s="29">
        <v>20</v>
      </c>
    </row>
    <row r="333" spans="1:6" s="31" customFormat="1" ht="18" customHeight="1">
      <c r="A333" s="155">
        <v>13</v>
      </c>
      <c r="B333" s="25" t="s">
        <v>583</v>
      </c>
      <c r="C333" s="52" t="s">
        <v>316</v>
      </c>
      <c r="D333" s="159" t="s">
        <v>317</v>
      </c>
      <c r="E333" s="28" t="s">
        <v>189</v>
      </c>
      <c r="F333" s="29">
        <v>10</v>
      </c>
    </row>
    <row r="334" spans="1:6" s="31" customFormat="1" ht="18" customHeight="1">
      <c r="A334" s="155">
        <v>14</v>
      </c>
      <c r="B334" s="25" t="s">
        <v>584</v>
      </c>
      <c r="C334" s="52" t="s">
        <v>319</v>
      </c>
      <c r="D334" s="159" t="s">
        <v>320</v>
      </c>
      <c r="E334" s="28" t="s">
        <v>189</v>
      </c>
      <c r="F334" s="29">
        <v>10</v>
      </c>
    </row>
    <row r="335" spans="1:6" s="31" customFormat="1" ht="18" customHeight="1">
      <c r="A335" s="155">
        <v>15</v>
      </c>
      <c r="B335" s="25" t="s">
        <v>585</v>
      </c>
      <c r="C335" s="52" t="s">
        <v>252</v>
      </c>
      <c r="D335" s="159" t="s">
        <v>322</v>
      </c>
      <c r="E335" s="28" t="s">
        <v>189</v>
      </c>
      <c r="F335" s="29">
        <v>30</v>
      </c>
    </row>
    <row r="336" spans="1:6" s="31" customFormat="1" ht="18" customHeight="1">
      <c r="A336" s="155">
        <v>16</v>
      </c>
      <c r="B336" s="25" t="s">
        <v>586</v>
      </c>
      <c r="C336" s="52" t="s">
        <v>324</v>
      </c>
      <c r="D336" s="159" t="s">
        <v>325</v>
      </c>
      <c r="E336" s="28" t="s">
        <v>189</v>
      </c>
      <c r="F336" s="29"/>
    </row>
    <row r="337" spans="1:6" s="76" customFormat="1" ht="18" customHeight="1">
      <c r="A337" s="155">
        <v>17</v>
      </c>
      <c r="B337" s="25" t="s">
        <v>587</v>
      </c>
      <c r="C337" s="52" t="s">
        <v>327</v>
      </c>
      <c r="D337" s="159" t="s">
        <v>328</v>
      </c>
      <c r="E337" s="28" t="s">
        <v>186</v>
      </c>
      <c r="F337" s="29"/>
    </row>
    <row r="338" spans="1:6" s="24" customFormat="1" ht="18" customHeight="1">
      <c r="A338" s="155">
        <v>18</v>
      </c>
      <c r="B338" s="25" t="s">
        <v>588</v>
      </c>
      <c r="C338" s="52" t="s">
        <v>330</v>
      </c>
      <c r="D338" s="159" t="s">
        <v>331</v>
      </c>
      <c r="E338" s="28" t="s">
        <v>186</v>
      </c>
      <c r="F338" s="29"/>
    </row>
    <row r="339" spans="1:6" s="31" customFormat="1" ht="18" customHeight="1">
      <c r="A339" s="155">
        <v>19</v>
      </c>
      <c r="B339" s="25" t="s">
        <v>589</v>
      </c>
      <c r="C339" s="52" t="s">
        <v>333</v>
      </c>
      <c r="D339" s="159" t="s">
        <v>334</v>
      </c>
      <c r="E339" s="28" t="s">
        <v>186</v>
      </c>
      <c r="F339" s="29"/>
    </row>
    <row r="340" spans="1:6" s="31" customFormat="1" ht="18" customHeight="1">
      <c r="A340" s="155">
        <v>20</v>
      </c>
      <c r="B340" s="25" t="s">
        <v>590</v>
      </c>
      <c r="C340" s="52" t="s">
        <v>336</v>
      </c>
      <c r="D340" s="159" t="s">
        <v>337</v>
      </c>
      <c r="E340" s="28" t="s">
        <v>186</v>
      </c>
      <c r="F340" s="29"/>
    </row>
    <row r="341" spans="1:6" s="31" customFormat="1" ht="18" customHeight="1">
      <c r="A341" s="155">
        <v>21</v>
      </c>
      <c r="B341" s="25" t="s">
        <v>591</v>
      </c>
      <c r="C341" s="103" t="s">
        <v>1102</v>
      </c>
      <c r="D341" s="159" t="s">
        <v>339</v>
      </c>
      <c r="E341" s="28" t="s">
        <v>181</v>
      </c>
      <c r="F341" s="29"/>
    </row>
    <row r="342" spans="1:6" s="31" customFormat="1" ht="18" customHeight="1">
      <c r="A342" s="155">
        <v>22</v>
      </c>
      <c r="B342" s="25" t="s">
        <v>592</v>
      </c>
      <c r="C342" s="103" t="s">
        <v>1103</v>
      </c>
      <c r="D342" s="159" t="s">
        <v>341</v>
      </c>
      <c r="E342" s="28" t="s">
        <v>181</v>
      </c>
      <c r="F342" s="29"/>
    </row>
    <row r="343" spans="1:6" s="31" customFormat="1" ht="18" customHeight="1">
      <c r="A343" s="155">
        <v>23</v>
      </c>
      <c r="B343" s="25" t="s">
        <v>593</v>
      </c>
      <c r="C343" s="103" t="s">
        <v>1104</v>
      </c>
      <c r="D343" s="159" t="s">
        <v>343</v>
      </c>
      <c r="E343" s="28" t="s">
        <v>181</v>
      </c>
      <c r="F343" s="29"/>
    </row>
    <row r="344" spans="1:6" s="31" customFormat="1" ht="18" customHeight="1">
      <c r="A344" s="155">
        <v>24</v>
      </c>
      <c r="B344" s="25" t="s">
        <v>594</v>
      </c>
      <c r="C344" s="103" t="s">
        <v>1105</v>
      </c>
      <c r="D344" s="159" t="s">
        <v>345</v>
      </c>
      <c r="E344" s="28" t="s">
        <v>181</v>
      </c>
      <c r="F344" s="160">
        <v>1</v>
      </c>
    </row>
    <row r="345" spans="1:6" s="31" customFormat="1" ht="18" customHeight="1">
      <c r="A345" s="155">
        <v>25</v>
      </c>
      <c r="B345" s="25" t="s">
        <v>595</v>
      </c>
      <c r="C345" s="103" t="s">
        <v>1106</v>
      </c>
      <c r="D345" s="159" t="s">
        <v>347</v>
      </c>
      <c r="E345" s="28" t="s">
        <v>181</v>
      </c>
      <c r="F345" s="160"/>
    </row>
    <row r="346" spans="1:6" s="31" customFormat="1" ht="18" customHeight="1">
      <c r="A346" s="155">
        <v>26</v>
      </c>
      <c r="B346" s="25" t="s">
        <v>596</v>
      </c>
      <c r="C346" s="103" t="s">
        <v>1107</v>
      </c>
      <c r="D346" s="159" t="s">
        <v>349</v>
      </c>
      <c r="E346" s="28" t="s">
        <v>186</v>
      </c>
      <c r="F346" s="160">
        <v>1</v>
      </c>
    </row>
    <row r="347" spans="1:6" s="31" customFormat="1" ht="18" customHeight="1">
      <c r="A347" s="155">
        <v>27</v>
      </c>
      <c r="B347" s="25" t="s">
        <v>597</v>
      </c>
      <c r="C347" s="103" t="s">
        <v>1108</v>
      </c>
      <c r="D347" s="159" t="s">
        <v>351</v>
      </c>
      <c r="E347" s="28" t="s">
        <v>186</v>
      </c>
      <c r="F347" s="160"/>
    </row>
    <row r="348" spans="1:6" s="31" customFormat="1" ht="18" customHeight="1">
      <c r="A348" s="155">
        <v>28</v>
      </c>
      <c r="B348" s="25" t="s">
        <v>598</v>
      </c>
      <c r="C348" s="103" t="s">
        <v>1109</v>
      </c>
      <c r="D348" s="159" t="s">
        <v>353</v>
      </c>
      <c r="E348" s="28" t="s">
        <v>186</v>
      </c>
      <c r="F348" s="29">
        <v>1</v>
      </c>
    </row>
    <row r="349" spans="1:6" s="31" customFormat="1" ht="18" customHeight="1">
      <c r="A349" s="155">
        <v>29</v>
      </c>
      <c r="B349" s="25" t="s">
        <v>599</v>
      </c>
      <c r="C349" s="103" t="s">
        <v>1110</v>
      </c>
      <c r="D349" s="159" t="s">
        <v>355</v>
      </c>
      <c r="E349" s="28" t="s">
        <v>186</v>
      </c>
      <c r="F349" s="29"/>
    </row>
    <row r="350" spans="1:6" s="31" customFormat="1" ht="18" customHeight="1">
      <c r="A350" s="155">
        <v>30</v>
      </c>
      <c r="B350" s="25" t="s">
        <v>600</v>
      </c>
      <c r="C350" s="52" t="s">
        <v>357</v>
      </c>
      <c r="D350" s="159" t="s">
        <v>358</v>
      </c>
      <c r="E350" s="28" t="s">
        <v>186</v>
      </c>
      <c r="F350" s="29">
        <v>1</v>
      </c>
    </row>
    <row r="351" spans="1:6" s="31" customFormat="1" ht="18" customHeight="1">
      <c r="A351" s="155">
        <v>31</v>
      </c>
      <c r="B351" s="25" t="s">
        <v>601</v>
      </c>
      <c r="C351" s="52" t="s">
        <v>239</v>
      </c>
      <c r="D351" s="159" t="s">
        <v>360</v>
      </c>
      <c r="E351" s="28" t="s">
        <v>186</v>
      </c>
      <c r="F351" s="160">
        <v>1</v>
      </c>
    </row>
    <row r="352" spans="1:6" s="31" customFormat="1" ht="18" customHeight="1">
      <c r="A352" s="155">
        <v>32</v>
      </c>
      <c r="B352" s="25" t="s">
        <v>602</v>
      </c>
      <c r="C352" s="52" t="s">
        <v>361</v>
      </c>
      <c r="D352" s="159" t="s">
        <v>362</v>
      </c>
      <c r="E352" s="28" t="s">
        <v>186</v>
      </c>
      <c r="F352" s="160">
        <v>1</v>
      </c>
    </row>
    <row r="353" spans="1:6" s="31" customFormat="1" ht="18" customHeight="1">
      <c r="A353" s="155">
        <v>33</v>
      </c>
      <c r="B353" s="25" t="s">
        <v>603</v>
      </c>
      <c r="C353" s="52" t="s">
        <v>363</v>
      </c>
      <c r="D353" s="159" t="s">
        <v>364</v>
      </c>
      <c r="E353" s="28" t="s">
        <v>186</v>
      </c>
      <c r="F353" s="160">
        <v>1</v>
      </c>
    </row>
    <row r="354" spans="1:6" s="31" customFormat="1" ht="18" customHeight="1">
      <c r="A354" s="152"/>
      <c r="B354" s="11">
        <v>11</v>
      </c>
      <c r="C354" s="12" t="s">
        <v>1199</v>
      </c>
      <c r="D354" s="13" t="s">
        <v>1200</v>
      </c>
      <c r="E354" s="153" t="s">
        <v>186</v>
      </c>
      <c r="F354" s="154">
        <v>1</v>
      </c>
    </row>
    <row r="355" spans="1:6" s="31" customFormat="1" ht="18" customHeight="1">
      <c r="A355" s="155"/>
      <c r="B355" s="18" t="s">
        <v>1201</v>
      </c>
      <c r="C355" s="156" t="s">
        <v>1161</v>
      </c>
      <c r="D355" s="157"/>
      <c r="E355" s="21"/>
      <c r="F355" s="22"/>
    </row>
    <row r="356" spans="1:6" s="31" customFormat="1" ht="18" customHeight="1">
      <c r="A356" s="155">
        <v>1</v>
      </c>
      <c r="B356" s="25" t="s">
        <v>1202</v>
      </c>
      <c r="C356" s="52" t="s">
        <v>285</v>
      </c>
      <c r="D356" s="159" t="s">
        <v>286</v>
      </c>
      <c r="E356" s="28" t="s">
        <v>186</v>
      </c>
      <c r="F356" s="29">
        <v>2</v>
      </c>
    </row>
    <row r="357" spans="1:6" s="31" customFormat="1" ht="18" customHeight="1">
      <c r="A357" s="155">
        <v>2</v>
      </c>
      <c r="B357" s="25" t="s">
        <v>1144</v>
      </c>
      <c r="C357" s="52" t="s">
        <v>1285</v>
      </c>
      <c r="D357" s="159" t="s">
        <v>287</v>
      </c>
      <c r="E357" s="28" t="s">
        <v>181</v>
      </c>
      <c r="F357" s="29"/>
    </row>
    <row r="358" spans="1:6" s="31" customFormat="1" ht="18" customHeight="1">
      <c r="A358" s="155">
        <v>3</v>
      </c>
      <c r="B358" s="25" t="s">
        <v>604</v>
      </c>
      <c r="C358" s="52" t="s">
        <v>1286</v>
      </c>
      <c r="D358" s="159" t="s">
        <v>288</v>
      </c>
      <c r="E358" s="28" t="s">
        <v>181</v>
      </c>
      <c r="F358" s="29"/>
    </row>
    <row r="359" spans="1:6" s="31" customFormat="1" ht="18" customHeight="1">
      <c r="A359" s="155">
        <v>4</v>
      </c>
      <c r="B359" s="25" t="s">
        <v>605</v>
      </c>
      <c r="C359" s="52" t="s">
        <v>289</v>
      </c>
      <c r="D359" s="159" t="s">
        <v>290</v>
      </c>
      <c r="E359" s="28" t="s">
        <v>181</v>
      </c>
      <c r="F359" s="29">
        <v>1</v>
      </c>
    </row>
    <row r="360" spans="1:6" s="31" customFormat="1" ht="18" customHeight="1">
      <c r="A360" s="155">
        <v>5</v>
      </c>
      <c r="B360" s="25" t="s">
        <v>606</v>
      </c>
      <c r="C360" s="52" t="s">
        <v>292</v>
      </c>
      <c r="D360" s="159" t="s">
        <v>293</v>
      </c>
      <c r="E360" s="28" t="s">
        <v>186</v>
      </c>
      <c r="F360" s="29">
        <v>1</v>
      </c>
    </row>
    <row r="361" spans="1:6" s="31" customFormat="1" ht="18" customHeight="1">
      <c r="A361" s="155">
        <v>6</v>
      </c>
      <c r="B361" s="25" t="s">
        <v>607</v>
      </c>
      <c r="C361" s="52" t="s">
        <v>295</v>
      </c>
      <c r="D361" s="159" t="s">
        <v>296</v>
      </c>
      <c r="E361" s="28" t="s">
        <v>181</v>
      </c>
      <c r="F361" s="29"/>
    </row>
    <row r="362" spans="1:6" s="31" customFormat="1" ht="18" customHeight="1">
      <c r="A362" s="155">
        <v>7</v>
      </c>
      <c r="B362" s="25" t="s">
        <v>608</v>
      </c>
      <c r="C362" s="52" t="s">
        <v>298</v>
      </c>
      <c r="D362" s="159" t="s">
        <v>299</v>
      </c>
      <c r="E362" s="28" t="s">
        <v>181</v>
      </c>
      <c r="F362" s="29"/>
    </row>
    <row r="363" spans="1:6" s="31" customFormat="1" ht="18" customHeight="1">
      <c r="A363" s="155">
        <v>8</v>
      </c>
      <c r="B363" s="25" t="s">
        <v>609</v>
      </c>
      <c r="C363" s="52" t="s">
        <v>301</v>
      </c>
      <c r="D363" s="159" t="s">
        <v>302</v>
      </c>
      <c r="E363" s="28" t="s">
        <v>186</v>
      </c>
      <c r="F363" s="160">
        <v>1</v>
      </c>
    </row>
    <row r="364" spans="1:6" s="31" customFormat="1" ht="18" customHeight="1">
      <c r="A364" s="155">
        <v>9</v>
      </c>
      <c r="B364" s="25" t="s">
        <v>610</v>
      </c>
      <c r="C364" s="52" t="s">
        <v>304</v>
      </c>
      <c r="D364" s="159" t="s">
        <v>305</v>
      </c>
      <c r="E364" s="28" t="s">
        <v>186</v>
      </c>
      <c r="F364" s="160">
        <v>1</v>
      </c>
    </row>
    <row r="365" spans="1:6" s="31" customFormat="1" ht="18" customHeight="1">
      <c r="A365" s="155">
        <v>10</v>
      </c>
      <c r="B365" s="25" t="s">
        <v>611</v>
      </c>
      <c r="C365" s="52" t="s">
        <v>307</v>
      </c>
      <c r="D365" s="159" t="s">
        <v>308</v>
      </c>
      <c r="E365" s="28" t="s">
        <v>186</v>
      </c>
      <c r="F365" s="29">
        <v>2</v>
      </c>
    </row>
    <row r="366" spans="1:6" s="31" customFormat="1" ht="18" customHeight="1">
      <c r="A366" s="155">
        <v>11</v>
      </c>
      <c r="B366" s="25" t="s">
        <v>612</v>
      </c>
      <c r="C366" s="52" t="s">
        <v>310</v>
      </c>
      <c r="D366" s="159" t="s">
        <v>311</v>
      </c>
      <c r="E366" s="28" t="s">
        <v>189</v>
      </c>
      <c r="F366" s="29">
        <v>20</v>
      </c>
    </row>
    <row r="367" spans="1:6" s="31" customFormat="1" ht="18" customHeight="1">
      <c r="A367" s="155">
        <v>12</v>
      </c>
      <c r="B367" s="25" t="s">
        <v>613</v>
      </c>
      <c r="C367" s="52" t="s">
        <v>313</v>
      </c>
      <c r="D367" s="159" t="s">
        <v>314</v>
      </c>
      <c r="E367" s="28" t="s">
        <v>189</v>
      </c>
      <c r="F367" s="29">
        <v>10</v>
      </c>
    </row>
    <row r="368" spans="1:6" s="24" customFormat="1" ht="18" customHeight="1">
      <c r="A368" s="155">
        <v>13</v>
      </c>
      <c r="B368" s="25" t="s">
        <v>614</v>
      </c>
      <c r="C368" s="52" t="s">
        <v>316</v>
      </c>
      <c r="D368" s="159" t="s">
        <v>317</v>
      </c>
      <c r="E368" s="28" t="s">
        <v>189</v>
      </c>
      <c r="F368" s="29">
        <v>5</v>
      </c>
    </row>
    <row r="369" spans="1:6" s="31" customFormat="1" ht="18" customHeight="1">
      <c r="A369" s="155">
        <v>14</v>
      </c>
      <c r="B369" s="25" t="s">
        <v>615</v>
      </c>
      <c r="C369" s="52" t="s">
        <v>319</v>
      </c>
      <c r="D369" s="159" t="s">
        <v>320</v>
      </c>
      <c r="E369" s="28" t="s">
        <v>189</v>
      </c>
      <c r="F369" s="29">
        <v>5</v>
      </c>
    </row>
    <row r="370" spans="1:6" s="31" customFormat="1" ht="18" customHeight="1">
      <c r="A370" s="155">
        <v>15</v>
      </c>
      <c r="B370" s="25" t="s">
        <v>616</v>
      </c>
      <c r="C370" s="52" t="s">
        <v>252</v>
      </c>
      <c r="D370" s="159" t="s">
        <v>322</v>
      </c>
      <c r="E370" s="28" t="s">
        <v>189</v>
      </c>
      <c r="F370" s="29">
        <v>15</v>
      </c>
    </row>
    <row r="371" spans="1:6" s="31" customFormat="1" ht="18" customHeight="1">
      <c r="A371" s="155">
        <v>16</v>
      </c>
      <c r="B371" s="25" t="s">
        <v>617</v>
      </c>
      <c r="C371" s="52" t="s">
        <v>324</v>
      </c>
      <c r="D371" s="159" t="s">
        <v>325</v>
      </c>
      <c r="E371" s="28" t="s">
        <v>189</v>
      </c>
      <c r="F371" s="29">
        <v>180</v>
      </c>
    </row>
    <row r="372" spans="1:6" s="31" customFormat="1" ht="18" customHeight="1">
      <c r="A372" s="155">
        <v>17</v>
      </c>
      <c r="B372" s="25" t="s">
        <v>618</v>
      </c>
      <c r="C372" s="52" t="s">
        <v>327</v>
      </c>
      <c r="D372" s="159" t="s">
        <v>328</v>
      </c>
      <c r="E372" s="28" t="s">
        <v>186</v>
      </c>
      <c r="F372" s="29">
        <v>2</v>
      </c>
    </row>
    <row r="373" spans="1:6" s="31" customFormat="1" ht="18" customHeight="1">
      <c r="A373" s="155">
        <v>18</v>
      </c>
      <c r="B373" s="25" t="s">
        <v>619</v>
      </c>
      <c r="C373" s="52" t="s">
        <v>330</v>
      </c>
      <c r="D373" s="159" t="s">
        <v>331</v>
      </c>
      <c r="E373" s="28" t="s">
        <v>186</v>
      </c>
      <c r="F373" s="29">
        <v>8</v>
      </c>
    </row>
    <row r="374" spans="1:6" s="76" customFormat="1" ht="18" customHeight="1">
      <c r="A374" s="155">
        <v>19</v>
      </c>
      <c r="B374" s="25" t="s">
        <v>620</v>
      </c>
      <c r="C374" s="52" t="s">
        <v>333</v>
      </c>
      <c r="D374" s="159" t="s">
        <v>334</v>
      </c>
      <c r="E374" s="28" t="s">
        <v>186</v>
      </c>
      <c r="F374" s="29">
        <v>2</v>
      </c>
    </row>
    <row r="375" spans="1:6" s="24" customFormat="1" ht="18" customHeight="1">
      <c r="A375" s="155">
        <v>20</v>
      </c>
      <c r="B375" s="25" t="s">
        <v>621</v>
      </c>
      <c r="C375" s="52" t="s">
        <v>336</v>
      </c>
      <c r="D375" s="159" t="s">
        <v>337</v>
      </c>
      <c r="E375" s="28" t="s">
        <v>186</v>
      </c>
      <c r="F375" s="29">
        <v>2</v>
      </c>
    </row>
    <row r="376" spans="1:6" s="31" customFormat="1" ht="18" customHeight="1">
      <c r="A376" s="155">
        <v>21</v>
      </c>
      <c r="B376" s="25" t="s">
        <v>622</v>
      </c>
      <c r="C376" s="103" t="s">
        <v>1102</v>
      </c>
      <c r="D376" s="159" t="s">
        <v>339</v>
      </c>
      <c r="E376" s="28" t="s">
        <v>181</v>
      </c>
      <c r="F376" s="29"/>
    </row>
    <row r="377" spans="1:6" s="31" customFormat="1" ht="18" customHeight="1">
      <c r="A377" s="155">
        <v>22</v>
      </c>
      <c r="B377" s="25" t="s">
        <v>623</v>
      </c>
      <c r="C377" s="103" t="s">
        <v>1103</v>
      </c>
      <c r="D377" s="159" t="s">
        <v>341</v>
      </c>
      <c r="E377" s="28" t="s">
        <v>181</v>
      </c>
      <c r="F377" s="29"/>
    </row>
    <row r="378" spans="1:6" s="31" customFormat="1" ht="18" customHeight="1">
      <c r="A378" s="155">
        <v>23</v>
      </c>
      <c r="B378" s="25" t="s">
        <v>624</v>
      </c>
      <c r="C378" s="103" t="s">
        <v>1104</v>
      </c>
      <c r="D378" s="159" t="s">
        <v>343</v>
      </c>
      <c r="E378" s="28" t="s">
        <v>181</v>
      </c>
      <c r="F378" s="29"/>
    </row>
    <row r="379" spans="1:6" s="31" customFormat="1" ht="18" customHeight="1">
      <c r="A379" s="155">
        <v>24</v>
      </c>
      <c r="B379" s="25" t="s">
        <v>625</v>
      </c>
      <c r="C379" s="103" t="s">
        <v>1105</v>
      </c>
      <c r="D379" s="159" t="s">
        <v>345</v>
      </c>
      <c r="E379" s="28" t="s">
        <v>181</v>
      </c>
      <c r="F379" s="160">
        <v>1</v>
      </c>
    </row>
    <row r="380" spans="1:6" s="31" customFormat="1" ht="18" customHeight="1">
      <c r="A380" s="155">
        <v>25</v>
      </c>
      <c r="B380" s="25" t="s">
        <v>626</v>
      </c>
      <c r="C380" s="103" t="s">
        <v>1106</v>
      </c>
      <c r="D380" s="159" t="s">
        <v>347</v>
      </c>
      <c r="E380" s="28" t="s">
        <v>181</v>
      </c>
      <c r="F380" s="160"/>
    </row>
    <row r="381" spans="1:6" s="31" customFormat="1" ht="18" customHeight="1">
      <c r="A381" s="155">
        <v>26</v>
      </c>
      <c r="B381" s="25" t="s">
        <v>627</v>
      </c>
      <c r="C381" s="103" t="s">
        <v>1107</v>
      </c>
      <c r="D381" s="159" t="s">
        <v>349</v>
      </c>
      <c r="E381" s="28" t="s">
        <v>186</v>
      </c>
      <c r="F381" s="160">
        <v>1</v>
      </c>
    </row>
    <row r="382" spans="1:6" s="31" customFormat="1" ht="18" customHeight="1">
      <c r="A382" s="155">
        <v>27</v>
      </c>
      <c r="B382" s="25" t="s">
        <v>628</v>
      </c>
      <c r="C382" s="103" t="s">
        <v>1108</v>
      </c>
      <c r="D382" s="159" t="s">
        <v>351</v>
      </c>
      <c r="E382" s="28" t="s">
        <v>186</v>
      </c>
      <c r="F382" s="160"/>
    </row>
    <row r="383" spans="1:6" s="31" customFormat="1" ht="18" customHeight="1">
      <c r="A383" s="155">
        <v>28</v>
      </c>
      <c r="B383" s="25" t="s">
        <v>629</v>
      </c>
      <c r="C383" s="103" t="s">
        <v>1109</v>
      </c>
      <c r="D383" s="159" t="s">
        <v>353</v>
      </c>
      <c r="E383" s="28" t="s">
        <v>186</v>
      </c>
      <c r="F383" s="29">
        <v>1</v>
      </c>
    </row>
    <row r="384" spans="1:6" s="31" customFormat="1" ht="18" customHeight="1">
      <c r="A384" s="155">
        <v>29</v>
      </c>
      <c r="B384" s="25" t="s">
        <v>630</v>
      </c>
      <c r="C384" s="103" t="s">
        <v>1110</v>
      </c>
      <c r="D384" s="159" t="s">
        <v>355</v>
      </c>
      <c r="E384" s="28" t="s">
        <v>186</v>
      </c>
      <c r="F384" s="29"/>
    </row>
    <row r="385" spans="1:6" s="31" customFormat="1" ht="18" customHeight="1">
      <c r="A385" s="155">
        <v>30</v>
      </c>
      <c r="B385" s="25" t="s">
        <v>631</v>
      </c>
      <c r="C385" s="52" t="s">
        <v>357</v>
      </c>
      <c r="D385" s="159" t="s">
        <v>358</v>
      </c>
      <c r="E385" s="28" t="s">
        <v>186</v>
      </c>
      <c r="F385" s="29">
        <v>1</v>
      </c>
    </row>
    <row r="386" spans="1:6" s="31" customFormat="1" ht="18" customHeight="1">
      <c r="A386" s="155">
        <v>31</v>
      </c>
      <c r="B386" s="25" t="s">
        <v>632</v>
      </c>
      <c r="C386" s="52" t="s">
        <v>239</v>
      </c>
      <c r="D386" s="159" t="s">
        <v>360</v>
      </c>
      <c r="E386" s="28" t="s">
        <v>186</v>
      </c>
      <c r="F386" s="160">
        <v>1</v>
      </c>
    </row>
    <row r="387" spans="1:6" s="31" customFormat="1" ht="18" customHeight="1">
      <c r="A387" s="155">
        <v>32</v>
      </c>
      <c r="B387" s="25" t="s">
        <v>633</v>
      </c>
      <c r="C387" s="52" t="s">
        <v>361</v>
      </c>
      <c r="D387" s="159" t="s">
        <v>362</v>
      </c>
      <c r="E387" s="28" t="s">
        <v>186</v>
      </c>
      <c r="F387" s="160">
        <v>1</v>
      </c>
    </row>
    <row r="388" spans="1:6" s="31" customFormat="1" ht="18" customHeight="1">
      <c r="A388" s="155">
        <v>33</v>
      </c>
      <c r="B388" s="25" t="s">
        <v>634</v>
      </c>
      <c r="C388" s="52" t="s">
        <v>363</v>
      </c>
      <c r="D388" s="159" t="s">
        <v>364</v>
      </c>
      <c r="E388" s="28" t="s">
        <v>186</v>
      </c>
      <c r="F388" s="160">
        <v>1</v>
      </c>
    </row>
    <row r="389" spans="1:6" s="31" customFormat="1" ht="18" customHeight="1">
      <c r="A389" s="152"/>
      <c r="B389" s="11">
        <v>12</v>
      </c>
      <c r="C389" s="12" t="s">
        <v>1203</v>
      </c>
      <c r="D389" s="13" t="s">
        <v>1204</v>
      </c>
      <c r="E389" s="153" t="s">
        <v>186</v>
      </c>
      <c r="F389" s="154">
        <v>1</v>
      </c>
    </row>
    <row r="390" spans="1:6" s="31" customFormat="1" ht="18" customHeight="1">
      <c r="A390" s="155"/>
      <c r="B390" s="18" t="s">
        <v>1205</v>
      </c>
      <c r="C390" s="156" t="s">
        <v>1161</v>
      </c>
      <c r="D390" s="157"/>
      <c r="E390" s="21"/>
      <c r="F390" s="22"/>
    </row>
    <row r="391" spans="1:6" s="31" customFormat="1" ht="18" customHeight="1">
      <c r="A391" s="155">
        <v>1</v>
      </c>
      <c r="B391" s="25" t="s">
        <v>1206</v>
      </c>
      <c r="C391" s="52" t="s">
        <v>285</v>
      </c>
      <c r="D391" s="159" t="s">
        <v>286</v>
      </c>
      <c r="E391" s="28" t="s">
        <v>186</v>
      </c>
      <c r="F391" s="29">
        <v>2</v>
      </c>
    </row>
    <row r="392" spans="1:6" s="31" customFormat="1" ht="18" customHeight="1">
      <c r="A392" s="155">
        <v>2</v>
      </c>
      <c r="B392" s="25" t="s">
        <v>1145</v>
      </c>
      <c r="C392" s="52" t="s">
        <v>1285</v>
      </c>
      <c r="D392" s="159" t="s">
        <v>287</v>
      </c>
      <c r="E392" s="28" t="s">
        <v>181</v>
      </c>
      <c r="F392" s="29"/>
    </row>
    <row r="393" spans="1:6" s="31" customFormat="1" ht="18" customHeight="1">
      <c r="A393" s="155">
        <v>3</v>
      </c>
      <c r="B393" s="25" t="s">
        <v>635</v>
      </c>
      <c r="C393" s="52" t="s">
        <v>1286</v>
      </c>
      <c r="D393" s="159" t="s">
        <v>288</v>
      </c>
      <c r="E393" s="28" t="s">
        <v>181</v>
      </c>
      <c r="F393" s="29"/>
    </row>
    <row r="394" spans="1:6" s="31" customFormat="1" ht="18" customHeight="1">
      <c r="A394" s="155">
        <v>4</v>
      </c>
      <c r="B394" s="25" t="s">
        <v>636</v>
      </c>
      <c r="C394" s="52" t="s">
        <v>289</v>
      </c>
      <c r="D394" s="159" t="s">
        <v>290</v>
      </c>
      <c r="E394" s="28" t="s">
        <v>181</v>
      </c>
      <c r="F394" s="29">
        <v>1</v>
      </c>
    </row>
    <row r="395" spans="1:6" s="31" customFormat="1" ht="18" customHeight="1">
      <c r="A395" s="155">
        <v>5</v>
      </c>
      <c r="B395" s="25" t="s">
        <v>637</v>
      </c>
      <c r="C395" s="52" t="s">
        <v>292</v>
      </c>
      <c r="D395" s="159" t="s">
        <v>293</v>
      </c>
      <c r="E395" s="28" t="s">
        <v>186</v>
      </c>
      <c r="F395" s="29">
        <v>1</v>
      </c>
    </row>
    <row r="396" spans="1:6" s="31" customFormat="1" ht="18" customHeight="1">
      <c r="A396" s="155">
        <v>6</v>
      </c>
      <c r="B396" s="25" t="s">
        <v>638</v>
      </c>
      <c r="C396" s="52" t="s">
        <v>295</v>
      </c>
      <c r="D396" s="159" t="s">
        <v>296</v>
      </c>
      <c r="E396" s="28" t="s">
        <v>181</v>
      </c>
      <c r="F396" s="29"/>
    </row>
    <row r="397" spans="1:6" s="31" customFormat="1" ht="18" customHeight="1">
      <c r="A397" s="155">
        <v>7</v>
      </c>
      <c r="B397" s="25" t="s">
        <v>639</v>
      </c>
      <c r="C397" s="52" t="s">
        <v>298</v>
      </c>
      <c r="D397" s="159" t="s">
        <v>299</v>
      </c>
      <c r="E397" s="28" t="s">
        <v>181</v>
      </c>
      <c r="F397" s="29"/>
    </row>
    <row r="398" spans="1:6" s="31" customFormat="1" ht="18" customHeight="1">
      <c r="A398" s="155">
        <v>8</v>
      </c>
      <c r="B398" s="25" t="s">
        <v>640</v>
      </c>
      <c r="C398" s="52" t="s">
        <v>301</v>
      </c>
      <c r="D398" s="159" t="s">
        <v>302</v>
      </c>
      <c r="E398" s="28" t="s">
        <v>186</v>
      </c>
      <c r="F398" s="160">
        <v>1</v>
      </c>
    </row>
    <row r="399" spans="1:6" s="31" customFormat="1" ht="18" customHeight="1">
      <c r="A399" s="155">
        <v>9</v>
      </c>
      <c r="B399" s="25" t="s">
        <v>641</v>
      </c>
      <c r="C399" s="52" t="s">
        <v>304</v>
      </c>
      <c r="D399" s="159" t="s">
        <v>305</v>
      </c>
      <c r="E399" s="28" t="s">
        <v>186</v>
      </c>
      <c r="F399" s="160">
        <v>1</v>
      </c>
    </row>
    <row r="400" spans="1:6" s="31" customFormat="1" ht="18" customHeight="1">
      <c r="A400" s="155">
        <v>10</v>
      </c>
      <c r="B400" s="25" t="s">
        <v>642</v>
      </c>
      <c r="C400" s="52" t="s">
        <v>307</v>
      </c>
      <c r="D400" s="159" t="s">
        <v>308</v>
      </c>
      <c r="E400" s="28" t="s">
        <v>186</v>
      </c>
      <c r="F400" s="29">
        <v>2</v>
      </c>
    </row>
    <row r="401" spans="1:6" s="31" customFormat="1" ht="18" customHeight="1">
      <c r="A401" s="155">
        <v>11</v>
      </c>
      <c r="B401" s="25" t="s">
        <v>643</v>
      </c>
      <c r="C401" s="52" t="s">
        <v>310</v>
      </c>
      <c r="D401" s="159" t="s">
        <v>311</v>
      </c>
      <c r="E401" s="28" t="s">
        <v>189</v>
      </c>
      <c r="F401" s="29">
        <v>20</v>
      </c>
    </row>
    <row r="402" spans="1:6" s="31" customFormat="1" ht="18" customHeight="1">
      <c r="A402" s="155">
        <v>12</v>
      </c>
      <c r="B402" s="25" t="s">
        <v>644</v>
      </c>
      <c r="C402" s="52" t="s">
        <v>313</v>
      </c>
      <c r="D402" s="159" t="s">
        <v>314</v>
      </c>
      <c r="E402" s="28" t="s">
        <v>189</v>
      </c>
      <c r="F402" s="29">
        <v>10</v>
      </c>
    </row>
    <row r="403" spans="1:6" s="31" customFormat="1" ht="18" customHeight="1">
      <c r="A403" s="155">
        <v>13</v>
      </c>
      <c r="B403" s="25" t="s">
        <v>645</v>
      </c>
      <c r="C403" s="52" t="s">
        <v>316</v>
      </c>
      <c r="D403" s="159" t="s">
        <v>317</v>
      </c>
      <c r="E403" s="28" t="s">
        <v>189</v>
      </c>
      <c r="F403" s="29">
        <v>5</v>
      </c>
    </row>
    <row r="404" spans="1:6" s="31" customFormat="1" ht="18" customHeight="1">
      <c r="A404" s="155">
        <v>14</v>
      </c>
      <c r="B404" s="25" t="s">
        <v>646</v>
      </c>
      <c r="C404" s="52" t="s">
        <v>319</v>
      </c>
      <c r="D404" s="159" t="s">
        <v>320</v>
      </c>
      <c r="E404" s="28" t="s">
        <v>189</v>
      </c>
      <c r="F404" s="29">
        <v>5</v>
      </c>
    </row>
    <row r="405" spans="1:6" s="24" customFormat="1" ht="18" customHeight="1">
      <c r="A405" s="155">
        <v>15</v>
      </c>
      <c r="B405" s="25" t="s">
        <v>647</v>
      </c>
      <c r="C405" s="52" t="s">
        <v>252</v>
      </c>
      <c r="D405" s="159" t="s">
        <v>322</v>
      </c>
      <c r="E405" s="28" t="s">
        <v>189</v>
      </c>
      <c r="F405" s="29">
        <v>15</v>
      </c>
    </row>
    <row r="406" spans="1:6" s="31" customFormat="1" ht="18" customHeight="1">
      <c r="A406" s="155">
        <v>16</v>
      </c>
      <c r="B406" s="25" t="s">
        <v>648</v>
      </c>
      <c r="C406" s="52" t="s">
        <v>324</v>
      </c>
      <c r="D406" s="159" t="s">
        <v>325</v>
      </c>
      <c r="E406" s="28" t="s">
        <v>189</v>
      </c>
      <c r="F406" s="29"/>
    </row>
    <row r="407" spans="1:6" s="31" customFormat="1" ht="18" customHeight="1">
      <c r="A407" s="155">
        <v>17</v>
      </c>
      <c r="B407" s="25" t="s">
        <v>649</v>
      </c>
      <c r="C407" s="52" t="s">
        <v>327</v>
      </c>
      <c r="D407" s="159" t="s">
        <v>328</v>
      </c>
      <c r="E407" s="28" t="s">
        <v>186</v>
      </c>
      <c r="F407" s="29"/>
    </row>
    <row r="408" spans="1:6" s="31" customFormat="1" ht="18" customHeight="1">
      <c r="A408" s="155">
        <v>18</v>
      </c>
      <c r="B408" s="25" t="s">
        <v>650</v>
      </c>
      <c r="C408" s="52" t="s">
        <v>330</v>
      </c>
      <c r="D408" s="159" t="s">
        <v>331</v>
      </c>
      <c r="E408" s="28" t="s">
        <v>186</v>
      </c>
      <c r="F408" s="29"/>
    </row>
    <row r="409" spans="1:6" s="31" customFormat="1" ht="18" customHeight="1">
      <c r="A409" s="155">
        <v>19</v>
      </c>
      <c r="B409" s="25" t="s">
        <v>651</v>
      </c>
      <c r="C409" s="52" t="s">
        <v>333</v>
      </c>
      <c r="D409" s="159" t="s">
        <v>334</v>
      </c>
      <c r="E409" s="28" t="s">
        <v>186</v>
      </c>
      <c r="F409" s="29"/>
    </row>
    <row r="410" spans="1:6" s="31" customFormat="1" ht="18" customHeight="1">
      <c r="A410" s="155">
        <v>20</v>
      </c>
      <c r="B410" s="25" t="s">
        <v>652</v>
      </c>
      <c r="C410" s="52" t="s">
        <v>336</v>
      </c>
      <c r="D410" s="159" t="s">
        <v>337</v>
      </c>
      <c r="E410" s="28" t="s">
        <v>186</v>
      </c>
      <c r="F410" s="29"/>
    </row>
    <row r="411" spans="1:6" s="76" customFormat="1" ht="18" customHeight="1">
      <c r="A411" s="155">
        <v>21</v>
      </c>
      <c r="B411" s="25" t="s">
        <v>653</v>
      </c>
      <c r="C411" s="103" t="s">
        <v>1102</v>
      </c>
      <c r="D411" s="159" t="s">
        <v>339</v>
      </c>
      <c r="E411" s="28" t="s">
        <v>181</v>
      </c>
      <c r="F411" s="29"/>
    </row>
    <row r="412" spans="1:6" s="24" customFormat="1" ht="18" customHeight="1">
      <c r="A412" s="155">
        <v>22</v>
      </c>
      <c r="B412" s="25" t="s">
        <v>654</v>
      </c>
      <c r="C412" s="103" t="s">
        <v>1103</v>
      </c>
      <c r="D412" s="159" t="s">
        <v>341</v>
      </c>
      <c r="E412" s="28" t="s">
        <v>181</v>
      </c>
      <c r="F412" s="29"/>
    </row>
    <row r="413" spans="1:6" s="31" customFormat="1" ht="18" customHeight="1">
      <c r="A413" s="155">
        <v>23</v>
      </c>
      <c r="B413" s="25" t="s">
        <v>655</v>
      </c>
      <c r="C413" s="103" t="s">
        <v>1104</v>
      </c>
      <c r="D413" s="159" t="s">
        <v>343</v>
      </c>
      <c r="E413" s="28" t="s">
        <v>181</v>
      </c>
      <c r="F413" s="29">
        <v>1</v>
      </c>
    </row>
    <row r="414" spans="1:6" s="31" customFormat="1" ht="18" customHeight="1">
      <c r="A414" s="155">
        <v>24</v>
      </c>
      <c r="B414" s="25" t="s">
        <v>656</v>
      </c>
      <c r="C414" s="103" t="s">
        <v>1105</v>
      </c>
      <c r="D414" s="159" t="s">
        <v>345</v>
      </c>
      <c r="E414" s="28" t="s">
        <v>181</v>
      </c>
      <c r="F414" s="160"/>
    </row>
    <row r="415" spans="1:6" s="31" customFormat="1" ht="18" customHeight="1">
      <c r="A415" s="155">
        <v>25</v>
      </c>
      <c r="B415" s="25" t="s">
        <v>657</v>
      </c>
      <c r="C415" s="103" t="s">
        <v>1106</v>
      </c>
      <c r="D415" s="159" t="s">
        <v>347</v>
      </c>
      <c r="E415" s="28" t="s">
        <v>181</v>
      </c>
      <c r="F415" s="160"/>
    </row>
    <row r="416" spans="1:6" s="31" customFormat="1" ht="18" customHeight="1">
      <c r="A416" s="155">
        <v>26</v>
      </c>
      <c r="B416" s="25" t="s">
        <v>658</v>
      </c>
      <c r="C416" s="103" t="s">
        <v>1107</v>
      </c>
      <c r="D416" s="159" t="s">
        <v>349</v>
      </c>
      <c r="E416" s="28" t="s">
        <v>186</v>
      </c>
      <c r="F416" s="160">
        <v>1</v>
      </c>
    </row>
    <row r="417" spans="1:6" s="31" customFormat="1" ht="18" customHeight="1">
      <c r="A417" s="155">
        <v>27</v>
      </c>
      <c r="B417" s="25" t="s">
        <v>659</v>
      </c>
      <c r="C417" s="103" t="s">
        <v>1108</v>
      </c>
      <c r="D417" s="159" t="s">
        <v>351</v>
      </c>
      <c r="E417" s="28" t="s">
        <v>186</v>
      </c>
      <c r="F417" s="160"/>
    </row>
    <row r="418" spans="1:6" s="31" customFormat="1" ht="18" customHeight="1">
      <c r="A418" s="155">
        <v>28</v>
      </c>
      <c r="B418" s="25" t="s">
        <v>660</v>
      </c>
      <c r="C418" s="103" t="s">
        <v>1109</v>
      </c>
      <c r="D418" s="159" t="s">
        <v>353</v>
      </c>
      <c r="E418" s="28" t="s">
        <v>186</v>
      </c>
      <c r="F418" s="29">
        <v>1</v>
      </c>
    </row>
    <row r="419" spans="1:6" s="31" customFormat="1" ht="18" customHeight="1">
      <c r="A419" s="155">
        <v>29</v>
      </c>
      <c r="B419" s="25" t="s">
        <v>661</v>
      </c>
      <c r="C419" s="103" t="s">
        <v>1110</v>
      </c>
      <c r="D419" s="159" t="s">
        <v>355</v>
      </c>
      <c r="E419" s="28" t="s">
        <v>186</v>
      </c>
      <c r="F419" s="29"/>
    </row>
    <row r="420" spans="1:6" s="31" customFormat="1" ht="18" customHeight="1">
      <c r="A420" s="155">
        <v>30</v>
      </c>
      <c r="B420" s="25" t="s">
        <v>662</v>
      </c>
      <c r="C420" s="52" t="s">
        <v>357</v>
      </c>
      <c r="D420" s="159" t="s">
        <v>358</v>
      </c>
      <c r="E420" s="28" t="s">
        <v>186</v>
      </c>
      <c r="F420" s="29">
        <v>1</v>
      </c>
    </row>
    <row r="421" spans="1:6" s="31" customFormat="1" ht="18" customHeight="1">
      <c r="A421" s="155">
        <v>31</v>
      </c>
      <c r="B421" s="25" t="s">
        <v>663</v>
      </c>
      <c r="C421" s="52" t="s">
        <v>239</v>
      </c>
      <c r="D421" s="159" t="s">
        <v>360</v>
      </c>
      <c r="E421" s="28" t="s">
        <v>186</v>
      </c>
      <c r="F421" s="160">
        <v>1</v>
      </c>
    </row>
    <row r="422" spans="1:6" s="31" customFormat="1" ht="18" customHeight="1">
      <c r="A422" s="155">
        <v>32</v>
      </c>
      <c r="B422" s="25" t="s">
        <v>664</v>
      </c>
      <c r="C422" s="52" t="s">
        <v>361</v>
      </c>
      <c r="D422" s="159" t="s">
        <v>362</v>
      </c>
      <c r="E422" s="28" t="s">
        <v>186</v>
      </c>
      <c r="F422" s="160">
        <v>1</v>
      </c>
    </row>
    <row r="423" spans="1:6" s="31" customFormat="1" ht="18" customHeight="1">
      <c r="A423" s="155">
        <v>33</v>
      </c>
      <c r="B423" s="25" t="s">
        <v>665</v>
      </c>
      <c r="C423" s="52" t="s">
        <v>363</v>
      </c>
      <c r="D423" s="159" t="s">
        <v>364</v>
      </c>
      <c r="E423" s="28" t="s">
        <v>186</v>
      </c>
      <c r="F423" s="160">
        <v>1</v>
      </c>
    </row>
    <row r="424" spans="1:6" s="31" customFormat="1" ht="18" customHeight="1">
      <c r="A424" s="152"/>
      <c r="B424" s="11">
        <v>13</v>
      </c>
      <c r="C424" s="12" t="s">
        <v>1207</v>
      </c>
      <c r="D424" s="13" t="s">
        <v>1208</v>
      </c>
      <c r="E424" s="153" t="s">
        <v>186</v>
      </c>
      <c r="F424" s="154">
        <v>1</v>
      </c>
    </row>
    <row r="425" spans="1:6" s="31" customFormat="1" ht="18" customHeight="1">
      <c r="A425" s="155"/>
      <c r="B425" s="18" t="s">
        <v>189</v>
      </c>
      <c r="C425" s="156" t="s">
        <v>1161</v>
      </c>
      <c r="D425" s="157"/>
      <c r="E425" s="21"/>
      <c r="F425" s="22"/>
    </row>
    <row r="426" spans="1:6" s="31" customFormat="1" ht="18" customHeight="1">
      <c r="A426" s="155">
        <v>1</v>
      </c>
      <c r="B426" s="25" t="s">
        <v>1209</v>
      </c>
      <c r="C426" s="52" t="s">
        <v>285</v>
      </c>
      <c r="D426" s="159" t="s">
        <v>286</v>
      </c>
      <c r="E426" s="28" t="s">
        <v>186</v>
      </c>
      <c r="F426" s="29">
        <v>1</v>
      </c>
    </row>
    <row r="427" spans="1:6" s="31" customFormat="1" ht="18" customHeight="1">
      <c r="A427" s="155">
        <v>2</v>
      </c>
      <c r="B427" s="25" t="s">
        <v>1146</v>
      </c>
      <c r="C427" s="52" t="s">
        <v>1285</v>
      </c>
      <c r="D427" s="159" t="s">
        <v>287</v>
      </c>
      <c r="E427" s="28" t="s">
        <v>181</v>
      </c>
      <c r="F427" s="29"/>
    </row>
    <row r="428" spans="1:6" s="31" customFormat="1" ht="18" customHeight="1">
      <c r="A428" s="155">
        <v>3</v>
      </c>
      <c r="B428" s="25" t="s">
        <v>666</v>
      </c>
      <c r="C428" s="52" t="s">
        <v>1286</v>
      </c>
      <c r="D428" s="159" t="s">
        <v>288</v>
      </c>
      <c r="E428" s="28" t="s">
        <v>181</v>
      </c>
      <c r="F428" s="29"/>
    </row>
    <row r="429" spans="1:6" s="31" customFormat="1" ht="18" customHeight="1">
      <c r="A429" s="155">
        <v>4</v>
      </c>
      <c r="B429" s="25" t="s">
        <v>667</v>
      </c>
      <c r="C429" s="52" t="s">
        <v>289</v>
      </c>
      <c r="D429" s="159" t="s">
        <v>290</v>
      </c>
      <c r="E429" s="28" t="s">
        <v>181</v>
      </c>
      <c r="F429" s="29">
        <v>1</v>
      </c>
    </row>
    <row r="430" spans="1:6" s="31" customFormat="1" ht="18" customHeight="1">
      <c r="A430" s="155">
        <v>5</v>
      </c>
      <c r="B430" s="25" t="s">
        <v>668</v>
      </c>
      <c r="C430" s="52" t="s">
        <v>292</v>
      </c>
      <c r="D430" s="159" t="s">
        <v>293</v>
      </c>
      <c r="E430" s="28" t="s">
        <v>186</v>
      </c>
      <c r="F430" s="29">
        <v>1</v>
      </c>
    </row>
    <row r="431" spans="1:6" s="31" customFormat="1" ht="18" customHeight="1">
      <c r="A431" s="155">
        <v>6</v>
      </c>
      <c r="B431" s="25" t="s">
        <v>669</v>
      </c>
      <c r="C431" s="52" t="s">
        <v>295</v>
      </c>
      <c r="D431" s="159" t="s">
        <v>296</v>
      </c>
      <c r="E431" s="28" t="s">
        <v>181</v>
      </c>
      <c r="F431" s="29"/>
    </row>
    <row r="432" spans="1:6" s="31" customFormat="1" ht="18" customHeight="1">
      <c r="A432" s="155">
        <v>7</v>
      </c>
      <c r="B432" s="25" t="s">
        <v>670</v>
      </c>
      <c r="C432" s="52" t="s">
        <v>298</v>
      </c>
      <c r="D432" s="159" t="s">
        <v>299</v>
      </c>
      <c r="E432" s="28" t="s">
        <v>181</v>
      </c>
      <c r="F432" s="29"/>
    </row>
    <row r="433" spans="1:6" s="31" customFormat="1" ht="18" customHeight="1">
      <c r="A433" s="155">
        <v>8</v>
      </c>
      <c r="B433" s="25" t="s">
        <v>671</v>
      </c>
      <c r="C433" s="52" t="s">
        <v>301</v>
      </c>
      <c r="D433" s="159" t="s">
        <v>302</v>
      </c>
      <c r="E433" s="28" t="s">
        <v>186</v>
      </c>
      <c r="F433" s="160">
        <v>1</v>
      </c>
    </row>
    <row r="434" spans="1:6" s="31" customFormat="1" ht="18" customHeight="1">
      <c r="A434" s="155">
        <v>9</v>
      </c>
      <c r="B434" s="25" t="s">
        <v>672</v>
      </c>
      <c r="C434" s="52" t="s">
        <v>304</v>
      </c>
      <c r="D434" s="159" t="s">
        <v>305</v>
      </c>
      <c r="E434" s="28" t="s">
        <v>186</v>
      </c>
      <c r="F434" s="160">
        <v>1</v>
      </c>
    </row>
    <row r="435" spans="1:6" s="31" customFormat="1" ht="18" customHeight="1">
      <c r="A435" s="155">
        <v>10</v>
      </c>
      <c r="B435" s="25" t="s">
        <v>673</v>
      </c>
      <c r="C435" s="52" t="s">
        <v>307</v>
      </c>
      <c r="D435" s="159" t="s">
        <v>308</v>
      </c>
      <c r="E435" s="28" t="s">
        <v>186</v>
      </c>
      <c r="F435" s="29">
        <v>2</v>
      </c>
    </row>
    <row r="436" spans="1:6" s="31" customFormat="1" ht="18" customHeight="1">
      <c r="A436" s="155">
        <v>11</v>
      </c>
      <c r="B436" s="25" t="s">
        <v>674</v>
      </c>
      <c r="C436" s="52" t="s">
        <v>310</v>
      </c>
      <c r="D436" s="159" t="s">
        <v>311</v>
      </c>
      <c r="E436" s="28" t="s">
        <v>189</v>
      </c>
      <c r="F436" s="29"/>
    </row>
    <row r="437" spans="1:6" s="31" customFormat="1" ht="18" customHeight="1">
      <c r="A437" s="155">
        <v>12</v>
      </c>
      <c r="B437" s="25" t="s">
        <v>675</v>
      </c>
      <c r="C437" s="52" t="s">
        <v>313</v>
      </c>
      <c r="D437" s="159" t="s">
        <v>314</v>
      </c>
      <c r="E437" s="28" t="s">
        <v>189</v>
      </c>
      <c r="F437" s="29">
        <v>10</v>
      </c>
    </row>
    <row r="438" spans="1:6" s="31" customFormat="1" ht="18" customHeight="1">
      <c r="A438" s="155">
        <v>13</v>
      </c>
      <c r="B438" s="25" t="s">
        <v>676</v>
      </c>
      <c r="C438" s="52" t="s">
        <v>316</v>
      </c>
      <c r="D438" s="159" t="s">
        <v>317</v>
      </c>
      <c r="E438" s="28" t="s">
        <v>189</v>
      </c>
      <c r="F438" s="29">
        <v>5</v>
      </c>
    </row>
    <row r="439" spans="1:6" s="31" customFormat="1" ht="18" customHeight="1">
      <c r="A439" s="155">
        <v>14</v>
      </c>
      <c r="B439" s="25" t="s">
        <v>677</v>
      </c>
      <c r="C439" s="52" t="s">
        <v>319</v>
      </c>
      <c r="D439" s="159" t="s">
        <v>320</v>
      </c>
      <c r="E439" s="28" t="s">
        <v>189</v>
      </c>
      <c r="F439" s="29">
        <v>5</v>
      </c>
    </row>
    <row r="440" spans="1:6" s="31" customFormat="1" ht="18" customHeight="1">
      <c r="A440" s="155">
        <v>15</v>
      </c>
      <c r="B440" s="25" t="s">
        <v>678</v>
      </c>
      <c r="C440" s="52" t="s">
        <v>252</v>
      </c>
      <c r="D440" s="159" t="s">
        <v>322</v>
      </c>
      <c r="E440" s="28" t="s">
        <v>189</v>
      </c>
      <c r="F440" s="29">
        <v>15</v>
      </c>
    </row>
    <row r="441" spans="1:6" s="31" customFormat="1" ht="18" customHeight="1">
      <c r="A441" s="155">
        <v>16</v>
      </c>
      <c r="B441" s="25" t="s">
        <v>679</v>
      </c>
      <c r="C441" s="52" t="s">
        <v>324</v>
      </c>
      <c r="D441" s="159" t="s">
        <v>325</v>
      </c>
      <c r="E441" s="28" t="s">
        <v>189</v>
      </c>
      <c r="F441" s="29"/>
    </row>
    <row r="442" spans="1:6" s="24" customFormat="1" ht="18" customHeight="1">
      <c r="A442" s="155">
        <v>17</v>
      </c>
      <c r="B442" s="25" t="s">
        <v>680</v>
      </c>
      <c r="C442" s="52" t="s">
        <v>327</v>
      </c>
      <c r="D442" s="159" t="s">
        <v>328</v>
      </c>
      <c r="E442" s="28" t="s">
        <v>186</v>
      </c>
      <c r="F442" s="29"/>
    </row>
    <row r="443" spans="1:6" s="31" customFormat="1" ht="18" customHeight="1">
      <c r="A443" s="155">
        <v>18</v>
      </c>
      <c r="B443" s="25" t="s">
        <v>681</v>
      </c>
      <c r="C443" s="52" t="s">
        <v>330</v>
      </c>
      <c r="D443" s="159" t="s">
        <v>331</v>
      </c>
      <c r="E443" s="28" t="s">
        <v>186</v>
      </c>
      <c r="F443" s="29"/>
    </row>
    <row r="444" spans="1:6" s="31" customFormat="1" ht="18" customHeight="1">
      <c r="A444" s="155">
        <v>19</v>
      </c>
      <c r="B444" s="25" t="s">
        <v>682</v>
      </c>
      <c r="C444" s="52" t="s">
        <v>333</v>
      </c>
      <c r="D444" s="159" t="s">
        <v>334</v>
      </c>
      <c r="E444" s="28" t="s">
        <v>186</v>
      </c>
      <c r="F444" s="29"/>
    </row>
    <row r="445" spans="1:6" s="31" customFormat="1" ht="18" customHeight="1">
      <c r="A445" s="155">
        <v>20</v>
      </c>
      <c r="B445" s="25" t="s">
        <v>683</v>
      </c>
      <c r="C445" s="52" t="s">
        <v>336</v>
      </c>
      <c r="D445" s="159" t="s">
        <v>337</v>
      </c>
      <c r="E445" s="28" t="s">
        <v>186</v>
      </c>
      <c r="F445" s="29"/>
    </row>
    <row r="446" spans="1:6" s="31" customFormat="1" ht="18" customHeight="1">
      <c r="A446" s="155">
        <v>21</v>
      </c>
      <c r="B446" s="25" t="s">
        <v>684</v>
      </c>
      <c r="C446" s="103" t="s">
        <v>1102</v>
      </c>
      <c r="D446" s="159" t="s">
        <v>339</v>
      </c>
      <c r="E446" s="28" t="s">
        <v>181</v>
      </c>
      <c r="F446" s="29"/>
    </row>
    <row r="447" spans="1:6" s="31" customFormat="1" ht="18" customHeight="1">
      <c r="A447" s="155">
        <v>22</v>
      </c>
      <c r="B447" s="25" t="s">
        <v>685</v>
      </c>
      <c r="C447" s="103" t="s">
        <v>1103</v>
      </c>
      <c r="D447" s="159" t="s">
        <v>341</v>
      </c>
      <c r="E447" s="28" t="s">
        <v>181</v>
      </c>
      <c r="F447" s="29"/>
    </row>
    <row r="448" spans="1:6" s="76" customFormat="1" ht="18" customHeight="1">
      <c r="A448" s="155">
        <v>23</v>
      </c>
      <c r="B448" s="25" t="s">
        <v>686</v>
      </c>
      <c r="C448" s="103" t="s">
        <v>1104</v>
      </c>
      <c r="D448" s="159" t="s">
        <v>343</v>
      </c>
      <c r="E448" s="28" t="s">
        <v>181</v>
      </c>
      <c r="F448" s="29">
        <v>1</v>
      </c>
    </row>
    <row r="449" spans="1:6" s="24" customFormat="1" ht="18" customHeight="1">
      <c r="A449" s="155">
        <v>24</v>
      </c>
      <c r="B449" s="25" t="s">
        <v>687</v>
      </c>
      <c r="C449" s="103" t="s">
        <v>1105</v>
      </c>
      <c r="D449" s="159" t="s">
        <v>345</v>
      </c>
      <c r="E449" s="28" t="s">
        <v>181</v>
      </c>
      <c r="F449" s="160"/>
    </row>
    <row r="450" spans="1:6" s="31" customFormat="1" ht="18" customHeight="1">
      <c r="A450" s="155">
        <v>25</v>
      </c>
      <c r="B450" s="25" t="s">
        <v>688</v>
      </c>
      <c r="C450" s="103" t="s">
        <v>1106</v>
      </c>
      <c r="D450" s="159" t="s">
        <v>347</v>
      </c>
      <c r="E450" s="28" t="s">
        <v>181</v>
      </c>
      <c r="F450" s="160"/>
    </row>
    <row r="451" spans="1:6" s="31" customFormat="1" ht="18" customHeight="1">
      <c r="A451" s="155">
        <v>26</v>
      </c>
      <c r="B451" s="25" t="s">
        <v>689</v>
      </c>
      <c r="C451" s="103" t="s">
        <v>1107</v>
      </c>
      <c r="D451" s="159" t="s">
        <v>349</v>
      </c>
      <c r="E451" s="28" t="s">
        <v>186</v>
      </c>
      <c r="F451" s="160">
        <v>1</v>
      </c>
    </row>
    <row r="452" spans="1:6" s="31" customFormat="1" ht="18" customHeight="1">
      <c r="A452" s="155">
        <v>27</v>
      </c>
      <c r="B452" s="25" t="s">
        <v>690</v>
      </c>
      <c r="C452" s="103" t="s">
        <v>1108</v>
      </c>
      <c r="D452" s="159" t="s">
        <v>351</v>
      </c>
      <c r="E452" s="28" t="s">
        <v>186</v>
      </c>
      <c r="F452" s="160"/>
    </row>
    <row r="453" spans="1:6" s="31" customFormat="1" ht="18" customHeight="1">
      <c r="A453" s="155">
        <v>28</v>
      </c>
      <c r="B453" s="25" t="s">
        <v>691</v>
      </c>
      <c r="C453" s="103" t="s">
        <v>1109</v>
      </c>
      <c r="D453" s="159" t="s">
        <v>353</v>
      </c>
      <c r="E453" s="28" t="s">
        <v>186</v>
      </c>
      <c r="F453" s="29">
        <v>1</v>
      </c>
    </row>
    <row r="454" spans="1:6" s="31" customFormat="1" ht="18" customHeight="1">
      <c r="A454" s="155">
        <v>29</v>
      </c>
      <c r="B454" s="25" t="s">
        <v>692</v>
      </c>
      <c r="C454" s="103" t="s">
        <v>1110</v>
      </c>
      <c r="D454" s="159" t="s">
        <v>355</v>
      </c>
      <c r="E454" s="28" t="s">
        <v>186</v>
      </c>
      <c r="F454" s="29"/>
    </row>
    <row r="455" spans="1:6" s="31" customFormat="1" ht="18" customHeight="1">
      <c r="A455" s="155">
        <v>30</v>
      </c>
      <c r="B455" s="25" t="s">
        <v>693</v>
      </c>
      <c r="C455" s="52" t="s">
        <v>357</v>
      </c>
      <c r="D455" s="159" t="s">
        <v>358</v>
      </c>
      <c r="E455" s="28" t="s">
        <v>186</v>
      </c>
      <c r="F455" s="29">
        <v>1</v>
      </c>
    </row>
    <row r="456" spans="1:6" s="31" customFormat="1" ht="18" customHeight="1">
      <c r="A456" s="155">
        <v>31</v>
      </c>
      <c r="B456" s="25" t="s">
        <v>694</v>
      </c>
      <c r="C456" s="52" t="s">
        <v>239</v>
      </c>
      <c r="D456" s="159" t="s">
        <v>360</v>
      </c>
      <c r="E456" s="28" t="s">
        <v>186</v>
      </c>
      <c r="F456" s="160">
        <v>1</v>
      </c>
    </row>
    <row r="457" spans="1:6" s="31" customFormat="1" ht="18" customHeight="1">
      <c r="A457" s="155">
        <v>32</v>
      </c>
      <c r="B457" s="25" t="s">
        <v>695</v>
      </c>
      <c r="C457" s="52" t="s">
        <v>361</v>
      </c>
      <c r="D457" s="159" t="s">
        <v>362</v>
      </c>
      <c r="E457" s="28" t="s">
        <v>186</v>
      </c>
      <c r="F457" s="160">
        <v>1</v>
      </c>
    </row>
    <row r="458" spans="1:6" s="31" customFormat="1" ht="18" customHeight="1">
      <c r="A458" s="155">
        <v>33</v>
      </c>
      <c r="B458" s="25" t="s">
        <v>696</v>
      </c>
      <c r="C458" s="52" t="s">
        <v>363</v>
      </c>
      <c r="D458" s="159" t="s">
        <v>364</v>
      </c>
      <c r="E458" s="28" t="s">
        <v>186</v>
      </c>
      <c r="F458" s="160">
        <v>1</v>
      </c>
    </row>
    <row r="459" spans="1:6" s="31" customFormat="1" ht="18" customHeight="1">
      <c r="A459" s="152"/>
      <c r="B459" s="11">
        <v>14</v>
      </c>
      <c r="C459" s="12" t="s">
        <v>1210</v>
      </c>
      <c r="D459" s="13" t="s">
        <v>1211</v>
      </c>
      <c r="E459" s="153" t="s">
        <v>186</v>
      </c>
      <c r="F459" s="154">
        <v>1</v>
      </c>
    </row>
    <row r="460" spans="1:6" s="31" customFormat="1" ht="18" customHeight="1">
      <c r="A460" s="155"/>
      <c r="B460" s="18" t="s">
        <v>1212</v>
      </c>
      <c r="C460" s="156" t="s">
        <v>1161</v>
      </c>
      <c r="D460" s="157"/>
      <c r="E460" s="21"/>
      <c r="F460" s="22"/>
    </row>
    <row r="461" spans="1:6" s="31" customFormat="1" ht="18" customHeight="1">
      <c r="A461" s="155">
        <v>1</v>
      </c>
      <c r="B461" s="25" t="s">
        <v>1213</v>
      </c>
      <c r="C461" s="52" t="s">
        <v>285</v>
      </c>
      <c r="D461" s="159" t="s">
        <v>286</v>
      </c>
      <c r="E461" s="28" t="s">
        <v>186</v>
      </c>
      <c r="F461" s="29">
        <v>2</v>
      </c>
    </row>
    <row r="462" spans="1:6" s="31" customFormat="1" ht="18" customHeight="1">
      <c r="A462" s="155">
        <v>2</v>
      </c>
      <c r="B462" s="25" t="s">
        <v>1147</v>
      </c>
      <c r="C462" s="52" t="s">
        <v>1285</v>
      </c>
      <c r="D462" s="159" t="s">
        <v>287</v>
      </c>
      <c r="E462" s="28" t="s">
        <v>181</v>
      </c>
      <c r="F462" s="29"/>
    </row>
    <row r="463" spans="1:6" s="31" customFormat="1" ht="18" customHeight="1">
      <c r="A463" s="155">
        <v>3</v>
      </c>
      <c r="B463" s="25" t="s">
        <v>697</v>
      </c>
      <c r="C463" s="52" t="s">
        <v>1286</v>
      </c>
      <c r="D463" s="159" t="s">
        <v>288</v>
      </c>
      <c r="E463" s="28" t="s">
        <v>181</v>
      </c>
      <c r="F463" s="29"/>
    </row>
    <row r="464" spans="1:6" s="31" customFormat="1" ht="18" customHeight="1">
      <c r="A464" s="155">
        <v>4</v>
      </c>
      <c r="B464" s="25" t="s">
        <v>698</v>
      </c>
      <c r="C464" s="52" t="s">
        <v>289</v>
      </c>
      <c r="D464" s="159" t="s">
        <v>290</v>
      </c>
      <c r="E464" s="28" t="s">
        <v>181</v>
      </c>
      <c r="F464" s="29">
        <v>1</v>
      </c>
    </row>
    <row r="465" spans="1:6" s="31" customFormat="1" ht="18" customHeight="1">
      <c r="A465" s="155">
        <v>5</v>
      </c>
      <c r="B465" s="25" t="s">
        <v>699</v>
      </c>
      <c r="C465" s="52" t="s">
        <v>292</v>
      </c>
      <c r="D465" s="159" t="s">
        <v>293</v>
      </c>
      <c r="E465" s="28" t="s">
        <v>186</v>
      </c>
      <c r="F465" s="29">
        <v>1</v>
      </c>
    </row>
    <row r="466" spans="1:6" s="31" customFormat="1" ht="18" customHeight="1">
      <c r="A466" s="155">
        <v>6</v>
      </c>
      <c r="B466" s="25" t="s">
        <v>700</v>
      </c>
      <c r="C466" s="52" t="s">
        <v>295</v>
      </c>
      <c r="D466" s="159" t="s">
        <v>296</v>
      </c>
      <c r="E466" s="28" t="s">
        <v>181</v>
      </c>
      <c r="F466" s="29"/>
    </row>
    <row r="467" spans="1:6" s="31" customFormat="1" ht="18" customHeight="1">
      <c r="A467" s="155">
        <v>7</v>
      </c>
      <c r="B467" s="25" t="s">
        <v>701</v>
      </c>
      <c r="C467" s="52" t="s">
        <v>298</v>
      </c>
      <c r="D467" s="159" t="s">
        <v>299</v>
      </c>
      <c r="E467" s="28" t="s">
        <v>181</v>
      </c>
      <c r="F467" s="29"/>
    </row>
    <row r="468" spans="1:6" s="31" customFormat="1" ht="18" customHeight="1">
      <c r="A468" s="155">
        <v>8</v>
      </c>
      <c r="B468" s="25" t="s">
        <v>702</v>
      </c>
      <c r="C468" s="52" t="s">
        <v>301</v>
      </c>
      <c r="D468" s="159" t="s">
        <v>302</v>
      </c>
      <c r="E468" s="28" t="s">
        <v>186</v>
      </c>
      <c r="F468" s="160">
        <v>1</v>
      </c>
    </row>
    <row r="469" spans="1:6" s="31" customFormat="1" ht="18" customHeight="1">
      <c r="A469" s="155">
        <v>9</v>
      </c>
      <c r="B469" s="25" t="s">
        <v>703</v>
      </c>
      <c r="C469" s="52" t="s">
        <v>304</v>
      </c>
      <c r="D469" s="159" t="s">
        <v>305</v>
      </c>
      <c r="E469" s="28" t="s">
        <v>186</v>
      </c>
      <c r="F469" s="160">
        <v>1</v>
      </c>
    </row>
    <row r="470" spans="1:6" s="31" customFormat="1" ht="18" customHeight="1">
      <c r="A470" s="155">
        <v>10</v>
      </c>
      <c r="B470" s="25" t="s">
        <v>704</v>
      </c>
      <c r="C470" s="52" t="s">
        <v>307</v>
      </c>
      <c r="D470" s="159" t="s">
        <v>308</v>
      </c>
      <c r="E470" s="28" t="s">
        <v>186</v>
      </c>
      <c r="F470" s="29">
        <v>2</v>
      </c>
    </row>
    <row r="471" spans="1:6" s="31" customFormat="1" ht="18" customHeight="1">
      <c r="A471" s="155">
        <v>11</v>
      </c>
      <c r="B471" s="25" t="s">
        <v>705</v>
      </c>
      <c r="C471" s="52" t="s">
        <v>310</v>
      </c>
      <c r="D471" s="159" t="s">
        <v>311</v>
      </c>
      <c r="E471" s="28" t="s">
        <v>189</v>
      </c>
      <c r="F471" s="29">
        <v>30</v>
      </c>
    </row>
    <row r="472" spans="1:6" s="31" customFormat="1" ht="18" customHeight="1">
      <c r="A472" s="155">
        <v>12</v>
      </c>
      <c r="B472" s="25" t="s">
        <v>706</v>
      </c>
      <c r="C472" s="52" t="s">
        <v>313</v>
      </c>
      <c r="D472" s="159" t="s">
        <v>314</v>
      </c>
      <c r="E472" s="28" t="s">
        <v>189</v>
      </c>
      <c r="F472" s="29">
        <v>10</v>
      </c>
    </row>
    <row r="473" spans="1:6" s="31" customFormat="1" ht="18" customHeight="1">
      <c r="A473" s="155">
        <v>13</v>
      </c>
      <c r="B473" s="25" t="s">
        <v>707</v>
      </c>
      <c r="C473" s="52" t="s">
        <v>316</v>
      </c>
      <c r="D473" s="159" t="s">
        <v>317</v>
      </c>
      <c r="E473" s="28" t="s">
        <v>189</v>
      </c>
      <c r="F473" s="29">
        <v>5</v>
      </c>
    </row>
    <row r="474" spans="1:6" s="31" customFormat="1" ht="18" customHeight="1">
      <c r="A474" s="155">
        <v>14</v>
      </c>
      <c r="B474" s="25" t="s">
        <v>708</v>
      </c>
      <c r="C474" s="52" t="s">
        <v>319</v>
      </c>
      <c r="D474" s="159" t="s">
        <v>320</v>
      </c>
      <c r="E474" s="28" t="s">
        <v>189</v>
      </c>
      <c r="F474" s="29">
        <v>5</v>
      </c>
    </row>
    <row r="475" spans="1:6" s="31" customFormat="1" ht="18" customHeight="1">
      <c r="A475" s="155">
        <v>15</v>
      </c>
      <c r="B475" s="25" t="s">
        <v>709</v>
      </c>
      <c r="C475" s="52" t="s">
        <v>252</v>
      </c>
      <c r="D475" s="159" t="s">
        <v>322</v>
      </c>
      <c r="E475" s="28" t="s">
        <v>189</v>
      </c>
      <c r="F475" s="29">
        <v>15</v>
      </c>
    </row>
    <row r="476" spans="1:6" s="31" customFormat="1" ht="18" customHeight="1">
      <c r="A476" s="155">
        <v>16</v>
      </c>
      <c r="B476" s="25" t="s">
        <v>710</v>
      </c>
      <c r="C476" s="52" t="s">
        <v>324</v>
      </c>
      <c r="D476" s="159" t="s">
        <v>325</v>
      </c>
      <c r="E476" s="28" t="s">
        <v>189</v>
      </c>
      <c r="F476" s="29"/>
    </row>
    <row r="477" spans="1:6" s="31" customFormat="1" ht="18" customHeight="1">
      <c r="A477" s="155">
        <v>17</v>
      </c>
      <c r="B477" s="25" t="s">
        <v>711</v>
      </c>
      <c r="C477" s="52" t="s">
        <v>327</v>
      </c>
      <c r="D477" s="159" t="s">
        <v>328</v>
      </c>
      <c r="E477" s="28" t="s">
        <v>186</v>
      </c>
      <c r="F477" s="29"/>
    </row>
    <row r="478" spans="1:6" s="31" customFormat="1" ht="18" customHeight="1">
      <c r="A478" s="155">
        <v>18</v>
      </c>
      <c r="B478" s="25" t="s">
        <v>712</v>
      </c>
      <c r="C478" s="52" t="s">
        <v>330</v>
      </c>
      <c r="D478" s="159" t="s">
        <v>331</v>
      </c>
      <c r="E478" s="28" t="s">
        <v>186</v>
      </c>
      <c r="F478" s="29"/>
    </row>
    <row r="479" spans="1:6" s="24" customFormat="1" ht="18" customHeight="1">
      <c r="A479" s="155">
        <v>19</v>
      </c>
      <c r="B479" s="25" t="s">
        <v>713</v>
      </c>
      <c r="C479" s="52" t="s">
        <v>333</v>
      </c>
      <c r="D479" s="159" t="s">
        <v>334</v>
      </c>
      <c r="E479" s="28" t="s">
        <v>186</v>
      </c>
      <c r="F479" s="29"/>
    </row>
    <row r="480" spans="1:6" s="31" customFormat="1" ht="18" customHeight="1">
      <c r="A480" s="155">
        <v>20</v>
      </c>
      <c r="B480" s="25" t="s">
        <v>714</v>
      </c>
      <c r="C480" s="52" t="s">
        <v>336</v>
      </c>
      <c r="D480" s="159" t="s">
        <v>337</v>
      </c>
      <c r="E480" s="28" t="s">
        <v>186</v>
      </c>
      <c r="F480" s="29"/>
    </row>
    <row r="481" spans="1:6" s="31" customFormat="1" ht="18" customHeight="1">
      <c r="A481" s="155">
        <v>21</v>
      </c>
      <c r="B481" s="25" t="s">
        <v>715</v>
      </c>
      <c r="C481" s="103" t="s">
        <v>1102</v>
      </c>
      <c r="D481" s="159" t="s">
        <v>339</v>
      </c>
      <c r="E481" s="28" t="s">
        <v>181</v>
      </c>
      <c r="F481" s="29"/>
    </row>
    <row r="482" spans="1:6" s="31" customFormat="1" ht="18" customHeight="1">
      <c r="A482" s="155">
        <v>22</v>
      </c>
      <c r="B482" s="25" t="s">
        <v>716</v>
      </c>
      <c r="C482" s="103" t="s">
        <v>1103</v>
      </c>
      <c r="D482" s="159" t="s">
        <v>341</v>
      </c>
      <c r="E482" s="28" t="s">
        <v>181</v>
      </c>
      <c r="F482" s="29"/>
    </row>
    <row r="483" spans="1:6" s="31" customFormat="1" ht="18" customHeight="1">
      <c r="A483" s="155">
        <v>23</v>
      </c>
      <c r="B483" s="25" t="s">
        <v>717</v>
      </c>
      <c r="C483" s="103" t="s">
        <v>1104</v>
      </c>
      <c r="D483" s="159" t="s">
        <v>343</v>
      </c>
      <c r="E483" s="28" t="s">
        <v>181</v>
      </c>
      <c r="F483" s="29">
        <v>2</v>
      </c>
    </row>
    <row r="484" spans="1:6" s="31" customFormat="1" ht="18" customHeight="1">
      <c r="A484" s="155">
        <v>24</v>
      </c>
      <c r="B484" s="25" t="s">
        <v>718</v>
      </c>
      <c r="C484" s="103" t="s">
        <v>1105</v>
      </c>
      <c r="D484" s="159" t="s">
        <v>345</v>
      </c>
      <c r="E484" s="28" t="s">
        <v>181</v>
      </c>
      <c r="F484" s="160"/>
    </row>
    <row r="485" spans="1:6" s="76" customFormat="1" ht="18" customHeight="1">
      <c r="A485" s="155">
        <v>25</v>
      </c>
      <c r="B485" s="25" t="s">
        <v>719</v>
      </c>
      <c r="C485" s="103" t="s">
        <v>1106</v>
      </c>
      <c r="D485" s="159" t="s">
        <v>347</v>
      </c>
      <c r="E485" s="28" t="s">
        <v>181</v>
      </c>
      <c r="F485" s="160"/>
    </row>
    <row r="486" spans="1:6" s="24" customFormat="1" ht="18" customHeight="1">
      <c r="A486" s="155">
        <v>26</v>
      </c>
      <c r="B486" s="25" t="s">
        <v>720</v>
      </c>
      <c r="C486" s="103" t="s">
        <v>1107</v>
      </c>
      <c r="D486" s="159" t="s">
        <v>349</v>
      </c>
      <c r="E486" s="28" t="s">
        <v>186</v>
      </c>
      <c r="F486" s="160">
        <v>2</v>
      </c>
    </row>
    <row r="487" spans="1:6" s="31" customFormat="1" ht="18" customHeight="1">
      <c r="A487" s="155">
        <v>27</v>
      </c>
      <c r="B487" s="25" t="s">
        <v>721</v>
      </c>
      <c r="C487" s="103" t="s">
        <v>1108</v>
      </c>
      <c r="D487" s="159" t="s">
        <v>351</v>
      </c>
      <c r="E487" s="28" t="s">
        <v>186</v>
      </c>
      <c r="F487" s="160"/>
    </row>
    <row r="488" spans="1:6" s="31" customFormat="1" ht="18" customHeight="1">
      <c r="A488" s="155">
        <v>28</v>
      </c>
      <c r="B488" s="25" t="s">
        <v>722</v>
      </c>
      <c r="C488" s="103" t="s">
        <v>1109</v>
      </c>
      <c r="D488" s="159" t="s">
        <v>353</v>
      </c>
      <c r="E488" s="28" t="s">
        <v>186</v>
      </c>
      <c r="F488" s="29">
        <v>2</v>
      </c>
    </row>
    <row r="489" spans="1:6" s="31" customFormat="1" ht="18" customHeight="1">
      <c r="A489" s="155">
        <v>29</v>
      </c>
      <c r="B489" s="25" t="s">
        <v>723</v>
      </c>
      <c r="C489" s="103" t="s">
        <v>1110</v>
      </c>
      <c r="D489" s="159" t="s">
        <v>355</v>
      </c>
      <c r="E489" s="28" t="s">
        <v>186</v>
      </c>
      <c r="F489" s="29"/>
    </row>
    <row r="490" spans="1:6" s="31" customFormat="1" ht="18" customHeight="1">
      <c r="A490" s="155">
        <v>30</v>
      </c>
      <c r="B490" s="25" t="s">
        <v>724</v>
      </c>
      <c r="C490" s="52" t="s">
        <v>357</v>
      </c>
      <c r="D490" s="159" t="s">
        <v>358</v>
      </c>
      <c r="E490" s="28" t="s">
        <v>186</v>
      </c>
      <c r="F490" s="29">
        <v>1</v>
      </c>
    </row>
    <row r="491" spans="1:6" s="31" customFormat="1" ht="18" customHeight="1">
      <c r="A491" s="155">
        <v>31</v>
      </c>
      <c r="B491" s="25" t="s">
        <v>725</v>
      </c>
      <c r="C491" s="52" t="s">
        <v>239</v>
      </c>
      <c r="D491" s="159" t="s">
        <v>360</v>
      </c>
      <c r="E491" s="28" t="s">
        <v>186</v>
      </c>
      <c r="F491" s="160">
        <v>1</v>
      </c>
    </row>
    <row r="492" spans="1:6" s="31" customFormat="1" ht="18" customHeight="1">
      <c r="A492" s="155">
        <v>32</v>
      </c>
      <c r="B492" s="25" t="s">
        <v>726</v>
      </c>
      <c r="C492" s="52" t="s">
        <v>361</v>
      </c>
      <c r="D492" s="159" t="s">
        <v>362</v>
      </c>
      <c r="E492" s="28" t="s">
        <v>186</v>
      </c>
      <c r="F492" s="160">
        <v>1</v>
      </c>
    </row>
    <row r="493" spans="1:6" s="31" customFormat="1" ht="18" customHeight="1">
      <c r="A493" s="155">
        <v>33</v>
      </c>
      <c r="B493" s="25" t="s">
        <v>727</v>
      </c>
      <c r="C493" s="52" t="s">
        <v>363</v>
      </c>
      <c r="D493" s="159" t="s">
        <v>364</v>
      </c>
      <c r="E493" s="28" t="s">
        <v>186</v>
      </c>
      <c r="F493" s="160">
        <v>1</v>
      </c>
    </row>
    <row r="494" spans="1:6" s="31" customFormat="1" ht="18" customHeight="1">
      <c r="A494" s="152"/>
      <c r="B494" s="11">
        <v>15</v>
      </c>
      <c r="C494" s="12" t="s">
        <v>1214</v>
      </c>
      <c r="D494" s="13" t="s">
        <v>1215</v>
      </c>
      <c r="E494" s="153" t="s">
        <v>186</v>
      </c>
      <c r="F494" s="154">
        <v>1</v>
      </c>
    </row>
    <row r="495" spans="1:6" s="31" customFormat="1" ht="18" customHeight="1">
      <c r="A495" s="155"/>
      <c r="B495" s="18" t="s">
        <v>1216</v>
      </c>
      <c r="C495" s="156" t="s">
        <v>1161</v>
      </c>
      <c r="D495" s="157"/>
      <c r="E495" s="21"/>
      <c r="F495" s="22"/>
    </row>
    <row r="496" spans="1:6" s="31" customFormat="1" ht="18" customHeight="1">
      <c r="A496" s="155">
        <v>1</v>
      </c>
      <c r="B496" s="25" t="s">
        <v>1217</v>
      </c>
      <c r="C496" s="52" t="s">
        <v>285</v>
      </c>
      <c r="D496" s="159" t="s">
        <v>286</v>
      </c>
      <c r="E496" s="28" t="s">
        <v>186</v>
      </c>
      <c r="F496" s="29">
        <v>3</v>
      </c>
    </row>
    <row r="497" spans="1:6" s="31" customFormat="1" ht="18" customHeight="1">
      <c r="A497" s="155">
        <v>2</v>
      </c>
      <c r="B497" s="25" t="s">
        <v>1148</v>
      </c>
      <c r="C497" s="52" t="s">
        <v>1285</v>
      </c>
      <c r="D497" s="159" t="s">
        <v>287</v>
      </c>
      <c r="E497" s="28" t="s">
        <v>181</v>
      </c>
      <c r="F497" s="29">
        <v>1</v>
      </c>
    </row>
    <row r="498" spans="1:6" s="31" customFormat="1" ht="18" customHeight="1">
      <c r="A498" s="155">
        <v>3</v>
      </c>
      <c r="B498" s="25" t="s">
        <v>728</v>
      </c>
      <c r="C498" s="52" t="s">
        <v>1286</v>
      </c>
      <c r="D498" s="159" t="s">
        <v>288</v>
      </c>
      <c r="E498" s="28" t="s">
        <v>181</v>
      </c>
      <c r="F498" s="29"/>
    </row>
    <row r="499" spans="1:6" s="31" customFormat="1" ht="18" customHeight="1">
      <c r="A499" s="155">
        <v>4</v>
      </c>
      <c r="B499" s="25" t="s">
        <v>729</v>
      </c>
      <c r="C499" s="52" t="s">
        <v>289</v>
      </c>
      <c r="D499" s="159" t="s">
        <v>290</v>
      </c>
      <c r="E499" s="28" t="s">
        <v>181</v>
      </c>
      <c r="F499" s="29">
        <v>1</v>
      </c>
    </row>
    <row r="500" spans="1:6" s="31" customFormat="1" ht="18" customHeight="1">
      <c r="A500" s="155">
        <v>5</v>
      </c>
      <c r="B500" s="25" t="s">
        <v>730</v>
      </c>
      <c r="C500" s="52" t="s">
        <v>292</v>
      </c>
      <c r="D500" s="159" t="s">
        <v>293</v>
      </c>
      <c r="E500" s="28" t="s">
        <v>186</v>
      </c>
      <c r="F500" s="29">
        <v>1</v>
      </c>
    </row>
    <row r="501" spans="1:6" s="31" customFormat="1" ht="18" customHeight="1">
      <c r="A501" s="155">
        <v>6</v>
      </c>
      <c r="B501" s="25" t="s">
        <v>731</v>
      </c>
      <c r="C501" s="52" t="s">
        <v>295</v>
      </c>
      <c r="D501" s="159" t="s">
        <v>296</v>
      </c>
      <c r="E501" s="28" t="s">
        <v>181</v>
      </c>
      <c r="F501" s="29">
        <v>1</v>
      </c>
    </row>
    <row r="502" spans="1:6" s="31" customFormat="1" ht="18" customHeight="1">
      <c r="A502" s="155">
        <v>7</v>
      </c>
      <c r="B502" s="25" t="s">
        <v>732</v>
      </c>
      <c r="C502" s="52" t="s">
        <v>298</v>
      </c>
      <c r="D502" s="159" t="s">
        <v>299</v>
      </c>
      <c r="E502" s="28" t="s">
        <v>181</v>
      </c>
      <c r="F502" s="29">
        <v>1</v>
      </c>
    </row>
    <row r="503" spans="1:6" s="31" customFormat="1" ht="18" customHeight="1">
      <c r="A503" s="155">
        <v>8</v>
      </c>
      <c r="B503" s="25" t="s">
        <v>733</v>
      </c>
      <c r="C503" s="52" t="s">
        <v>301</v>
      </c>
      <c r="D503" s="159" t="s">
        <v>302</v>
      </c>
      <c r="E503" s="28" t="s">
        <v>186</v>
      </c>
      <c r="F503" s="160">
        <v>1</v>
      </c>
    </row>
    <row r="504" spans="1:6" s="31" customFormat="1" ht="18" customHeight="1">
      <c r="A504" s="155">
        <v>9</v>
      </c>
      <c r="B504" s="25" t="s">
        <v>734</v>
      </c>
      <c r="C504" s="52" t="s">
        <v>304</v>
      </c>
      <c r="D504" s="159" t="s">
        <v>305</v>
      </c>
      <c r="E504" s="28" t="s">
        <v>186</v>
      </c>
      <c r="F504" s="160">
        <v>1</v>
      </c>
    </row>
    <row r="505" spans="1:6" s="31" customFormat="1" ht="18" customHeight="1">
      <c r="A505" s="155">
        <v>10</v>
      </c>
      <c r="B505" s="25" t="s">
        <v>735</v>
      </c>
      <c r="C505" s="52" t="s">
        <v>307</v>
      </c>
      <c r="D505" s="159" t="s">
        <v>308</v>
      </c>
      <c r="E505" s="28" t="s">
        <v>186</v>
      </c>
      <c r="F505" s="29">
        <v>2</v>
      </c>
    </row>
    <row r="506" spans="1:6" s="31" customFormat="1" ht="18" customHeight="1">
      <c r="A506" s="155">
        <v>11</v>
      </c>
      <c r="B506" s="25" t="s">
        <v>736</v>
      </c>
      <c r="C506" s="52" t="s">
        <v>310</v>
      </c>
      <c r="D506" s="159" t="s">
        <v>311</v>
      </c>
      <c r="E506" s="28" t="s">
        <v>189</v>
      </c>
      <c r="F506" s="29">
        <v>30</v>
      </c>
    </row>
    <row r="507" spans="1:6" s="31" customFormat="1" ht="18" customHeight="1">
      <c r="A507" s="155">
        <v>12</v>
      </c>
      <c r="B507" s="25" t="s">
        <v>737</v>
      </c>
      <c r="C507" s="52" t="s">
        <v>313</v>
      </c>
      <c r="D507" s="159" t="s">
        <v>314</v>
      </c>
      <c r="E507" s="28" t="s">
        <v>189</v>
      </c>
      <c r="F507" s="29">
        <v>10</v>
      </c>
    </row>
    <row r="508" spans="1:6" s="31" customFormat="1" ht="18" customHeight="1">
      <c r="A508" s="155">
        <v>13</v>
      </c>
      <c r="B508" s="25" t="s">
        <v>738</v>
      </c>
      <c r="C508" s="52" t="s">
        <v>316</v>
      </c>
      <c r="D508" s="159" t="s">
        <v>317</v>
      </c>
      <c r="E508" s="28" t="s">
        <v>189</v>
      </c>
      <c r="F508" s="29">
        <v>5</v>
      </c>
    </row>
    <row r="509" spans="1:6" s="31" customFormat="1" ht="18" customHeight="1">
      <c r="A509" s="155">
        <v>14</v>
      </c>
      <c r="B509" s="25" t="s">
        <v>739</v>
      </c>
      <c r="C509" s="52" t="s">
        <v>319</v>
      </c>
      <c r="D509" s="159" t="s">
        <v>320</v>
      </c>
      <c r="E509" s="28" t="s">
        <v>189</v>
      </c>
      <c r="F509" s="29">
        <v>5</v>
      </c>
    </row>
    <row r="510" spans="1:6" s="31" customFormat="1" ht="18" customHeight="1">
      <c r="A510" s="155">
        <v>15</v>
      </c>
      <c r="B510" s="25" t="s">
        <v>740</v>
      </c>
      <c r="C510" s="52" t="s">
        <v>252</v>
      </c>
      <c r="D510" s="159" t="s">
        <v>322</v>
      </c>
      <c r="E510" s="28" t="s">
        <v>189</v>
      </c>
      <c r="F510" s="29">
        <v>15</v>
      </c>
    </row>
    <row r="511" spans="1:6" s="31" customFormat="1" ht="18" customHeight="1">
      <c r="A511" s="155">
        <v>16</v>
      </c>
      <c r="B511" s="25" t="s">
        <v>741</v>
      </c>
      <c r="C511" s="52" t="s">
        <v>324</v>
      </c>
      <c r="D511" s="159" t="s">
        <v>325</v>
      </c>
      <c r="E511" s="28" t="s">
        <v>189</v>
      </c>
      <c r="F511" s="29"/>
    </row>
    <row r="512" spans="1:6" s="31" customFormat="1" ht="18" customHeight="1">
      <c r="A512" s="155">
        <v>17</v>
      </c>
      <c r="B512" s="25" t="s">
        <v>742</v>
      </c>
      <c r="C512" s="52" t="s">
        <v>327</v>
      </c>
      <c r="D512" s="159" t="s">
        <v>328</v>
      </c>
      <c r="E512" s="28" t="s">
        <v>186</v>
      </c>
      <c r="F512" s="29"/>
    </row>
    <row r="513" spans="1:6" s="31" customFormat="1" ht="18" customHeight="1">
      <c r="A513" s="155">
        <v>18</v>
      </c>
      <c r="B513" s="25" t="s">
        <v>743</v>
      </c>
      <c r="C513" s="52" t="s">
        <v>330</v>
      </c>
      <c r="D513" s="159" t="s">
        <v>331</v>
      </c>
      <c r="E513" s="28" t="s">
        <v>186</v>
      </c>
      <c r="F513" s="29"/>
    </row>
    <row r="514" spans="1:6" s="31" customFormat="1" ht="18" customHeight="1">
      <c r="A514" s="155">
        <v>19</v>
      </c>
      <c r="B514" s="25" t="s">
        <v>744</v>
      </c>
      <c r="C514" s="52" t="s">
        <v>333</v>
      </c>
      <c r="D514" s="159" t="s">
        <v>334</v>
      </c>
      <c r="E514" s="28" t="s">
        <v>186</v>
      </c>
      <c r="F514" s="29"/>
    </row>
    <row r="515" spans="1:6" s="31" customFormat="1" ht="18" customHeight="1">
      <c r="A515" s="155">
        <v>20</v>
      </c>
      <c r="B515" s="25" t="s">
        <v>745</v>
      </c>
      <c r="C515" s="52" t="s">
        <v>336</v>
      </c>
      <c r="D515" s="159" t="s">
        <v>337</v>
      </c>
      <c r="E515" s="28" t="s">
        <v>186</v>
      </c>
      <c r="F515" s="29"/>
    </row>
    <row r="516" spans="1:6" s="24" customFormat="1" ht="18" customHeight="1">
      <c r="A516" s="155">
        <v>21</v>
      </c>
      <c r="B516" s="25" t="s">
        <v>746</v>
      </c>
      <c r="C516" s="103" t="s">
        <v>1102</v>
      </c>
      <c r="D516" s="159" t="s">
        <v>339</v>
      </c>
      <c r="E516" s="28" t="s">
        <v>181</v>
      </c>
      <c r="F516" s="29"/>
    </row>
    <row r="517" spans="1:6" s="31" customFormat="1" ht="18" customHeight="1">
      <c r="A517" s="155">
        <v>22</v>
      </c>
      <c r="B517" s="25" t="s">
        <v>747</v>
      </c>
      <c r="C517" s="103" t="s">
        <v>1103</v>
      </c>
      <c r="D517" s="159" t="s">
        <v>341</v>
      </c>
      <c r="E517" s="28" t="s">
        <v>181</v>
      </c>
      <c r="F517" s="29"/>
    </row>
    <row r="518" spans="1:6" s="31" customFormat="1" ht="18" customHeight="1">
      <c r="A518" s="155">
        <v>23</v>
      </c>
      <c r="B518" s="25" t="s">
        <v>748</v>
      </c>
      <c r="C518" s="103" t="s">
        <v>1104</v>
      </c>
      <c r="D518" s="159" t="s">
        <v>343</v>
      </c>
      <c r="E518" s="28" t="s">
        <v>181</v>
      </c>
      <c r="F518" s="29"/>
    </row>
    <row r="519" spans="1:6" s="31" customFormat="1" ht="18" customHeight="1">
      <c r="A519" s="155">
        <v>24</v>
      </c>
      <c r="B519" s="25" t="s">
        <v>749</v>
      </c>
      <c r="C519" s="103" t="s">
        <v>1105</v>
      </c>
      <c r="D519" s="159" t="s">
        <v>345</v>
      </c>
      <c r="E519" s="28" t="s">
        <v>181</v>
      </c>
      <c r="F519" s="160"/>
    </row>
    <row r="520" spans="1:6" s="31" customFormat="1" ht="18" customHeight="1">
      <c r="A520" s="155">
        <v>25</v>
      </c>
      <c r="B520" s="25" t="s">
        <v>750</v>
      </c>
      <c r="C520" s="103" t="s">
        <v>1106</v>
      </c>
      <c r="D520" s="159" t="s">
        <v>347</v>
      </c>
      <c r="E520" s="28" t="s">
        <v>181</v>
      </c>
      <c r="F520" s="160"/>
    </row>
    <row r="521" spans="1:6" s="31" customFormat="1" ht="18" customHeight="1">
      <c r="A521" s="155">
        <v>26</v>
      </c>
      <c r="B521" s="25" t="s">
        <v>751</v>
      </c>
      <c r="C521" s="103" t="s">
        <v>1107</v>
      </c>
      <c r="D521" s="159" t="s">
        <v>349</v>
      </c>
      <c r="E521" s="28" t="s">
        <v>186</v>
      </c>
      <c r="F521" s="160"/>
    </row>
    <row r="522" spans="1:6" s="76" customFormat="1" ht="18" customHeight="1">
      <c r="A522" s="155">
        <v>27</v>
      </c>
      <c r="B522" s="25" t="s">
        <v>752</v>
      </c>
      <c r="C522" s="103" t="s">
        <v>1108</v>
      </c>
      <c r="D522" s="159" t="s">
        <v>351</v>
      </c>
      <c r="E522" s="28" t="s">
        <v>186</v>
      </c>
      <c r="F522" s="160"/>
    </row>
    <row r="523" spans="1:6" s="24" customFormat="1" ht="18" customHeight="1">
      <c r="A523" s="155">
        <v>28</v>
      </c>
      <c r="B523" s="25" t="s">
        <v>753</v>
      </c>
      <c r="C523" s="103" t="s">
        <v>1109</v>
      </c>
      <c r="D523" s="159" t="s">
        <v>353</v>
      </c>
      <c r="E523" s="28" t="s">
        <v>186</v>
      </c>
      <c r="F523" s="22"/>
    </row>
    <row r="524" spans="1:6" s="31" customFormat="1" ht="18" customHeight="1">
      <c r="A524" s="155">
        <v>29</v>
      </c>
      <c r="B524" s="25" t="s">
        <v>754</v>
      </c>
      <c r="C524" s="103" t="s">
        <v>1110</v>
      </c>
      <c r="D524" s="159" t="s">
        <v>355</v>
      </c>
      <c r="E524" s="28" t="s">
        <v>186</v>
      </c>
      <c r="F524" s="29"/>
    </row>
    <row r="525" spans="1:6" s="31" customFormat="1" ht="18" customHeight="1">
      <c r="A525" s="155">
        <v>30</v>
      </c>
      <c r="B525" s="25" t="s">
        <v>755</v>
      </c>
      <c r="C525" s="52" t="s">
        <v>357</v>
      </c>
      <c r="D525" s="159" t="s">
        <v>358</v>
      </c>
      <c r="E525" s="28" t="s">
        <v>186</v>
      </c>
      <c r="F525" s="29">
        <v>1</v>
      </c>
    </row>
    <row r="526" spans="1:6" s="31" customFormat="1" ht="18" customHeight="1">
      <c r="A526" s="155">
        <v>31</v>
      </c>
      <c r="B526" s="25" t="s">
        <v>756</v>
      </c>
      <c r="C526" s="52" t="s">
        <v>239</v>
      </c>
      <c r="D526" s="159" t="s">
        <v>360</v>
      </c>
      <c r="E526" s="28" t="s">
        <v>186</v>
      </c>
      <c r="F526" s="160">
        <v>1</v>
      </c>
    </row>
    <row r="527" spans="1:6" s="31" customFormat="1" ht="18" customHeight="1">
      <c r="A527" s="155">
        <v>32</v>
      </c>
      <c r="B527" s="25" t="s">
        <v>757</v>
      </c>
      <c r="C527" s="52" t="s">
        <v>361</v>
      </c>
      <c r="D527" s="159" t="s">
        <v>362</v>
      </c>
      <c r="E527" s="28" t="s">
        <v>186</v>
      </c>
      <c r="F527" s="160">
        <v>1</v>
      </c>
    </row>
    <row r="528" spans="1:6" s="31" customFormat="1" ht="18" customHeight="1">
      <c r="A528" s="155">
        <v>33</v>
      </c>
      <c r="B528" s="25" t="s">
        <v>758</v>
      </c>
      <c r="C528" s="52" t="s">
        <v>363</v>
      </c>
      <c r="D528" s="159" t="s">
        <v>364</v>
      </c>
      <c r="E528" s="28" t="s">
        <v>186</v>
      </c>
      <c r="F528" s="160">
        <v>1</v>
      </c>
    </row>
    <row r="529" spans="1:6" s="31" customFormat="1" ht="18" customHeight="1">
      <c r="A529" s="152"/>
      <c r="B529" s="11">
        <v>16</v>
      </c>
      <c r="C529" s="12" t="s">
        <v>1218</v>
      </c>
      <c r="D529" s="13" t="s">
        <v>1219</v>
      </c>
      <c r="E529" s="153" t="s">
        <v>186</v>
      </c>
      <c r="F529" s="154">
        <v>1</v>
      </c>
    </row>
    <row r="530" spans="1:6" s="31" customFormat="1" ht="18" customHeight="1">
      <c r="A530" s="155"/>
      <c r="B530" s="18" t="s">
        <v>1220</v>
      </c>
      <c r="C530" s="156" t="s">
        <v>1161</v>
      </c>
      <c r="D530" s="157"/>
      <c r="E530" s="21"/>
      <c r="F530" s="22"/>
    </row>
    <row r="531" spans="1:6" s="31" customFormat="1" ht="18" customHeight="1">
      <c r="A531" s="155">
        <v>1</v>
      </c>
      <c r="B531" s="25" t="s">
        <v>1221</v>
      </c>
      <c r="C531" s="52" t="s">
        <v>285</v>
      </c>
      <c r="D531" s="159" t="s">
        <v>286</v>
      </c>
      <c r="E531" s="28" t="s">
        <v>186</v>
      </c>
      <c r="F531" s="29">
        <v>3</v>
      </c>
    </row>
    <row r="532" spans="1:6" s="31" customFormat="1" ht="18" customHeight="1">
      <c r="A532" s="155">
        <v>2</v>
      </c>
      <c r="B532" s="25" t="s">
        <v>1149</v>
      </c>
      <c r="C532" s="52" t="s">
        <v>1285</v>
      </c>
      <c r="D532" s="159" t="s">
        <v>287</v>
      </c>
      <c r="E532" s="28" t="s">
        <v>181</v>
      </c>
      <c r="F532" s="29"/>
    </row>
    <row r="533" spans="1:6" s="31" customFormat="1" ht="18" customHeight="1">
      <c r="A533" s="155">
        <v>3</v>
      </c>
      <c r="B533" s="25" t="s">
        <v>759</v>
      </c>
      <c r="C533" s="52" t="s">
        <v>1286</v>
      </c>
      <c r="D533" s="159" t="s">
        <v>288</v>
      </c>
      <c r="E533" s="28" t="s">
        <v>181</v>
      </c>
      <c r="F533" s="29"/>
    </row>
    <row r="534" spans="1:6" s="31" customFormat="1" ht="18" customHeight="1">
      <c r="A534" s="155">
        <v>4</v>
      </c>
      <c r="B534" s="25" t="s">
        <v>760</v>
      </c>
      <c r="C534" s="52" t="s">
        <v>289</v>
      </c>
      <c r="D534" s="159" t="s">
        <v>290</v>
      </c>
      <c r="E534" s="28" t="s">
        <v>181</v>
      </c>
      <c r="F534" s="29">
        <v>1</v>
      </c>
    </row>
    <row r="535" spans="1:6" s="31" customFormat="1" ht="18" customHeight="1">
      <c r="A535" s="155">
        <v>5</v>
      </c>
      <c r="B535" s="25" t="s">
        <v>761</v>
      </c>
      <c r="C535" s="52" t="s">
        <v>292</v>
      </c>
      <c r="D535" s="159" t="s">
        <v>293</v>
      </c>
      <c r="E535" s="28" t="s">
        <v>186</v>
      </c>
      <c r="F535" s="29">
        <v>1</v>
      </c>
    </row>
    <row r="536" spans="1:6" s="31" customFormat="1" ht="18" customHeight="1">
      <c r="A536" s="155">
        <v>6</v>
      </c>
      <c r="B536" s="25" t="s">
        <v>762</v>
      </c>
      <c r="C536" s="52" t="s">
        <v>295</v>
      </c>
      <c r="D536" s="159" t="s">
        <v>296</v>
      </c>
      <c r="E536" s="28" t="s">
        <v>181</v>
      </c>
      <c r="F536" s="29"/>
    </row>
    <row r="537" spans="1:6" s="31" customFormat="1" ht="18" customHeight="1">
      <c r="A537" s="155">
        <v>7</v>
      </c>
      <c r="B537" s="25" t="s">
        <v>763</v>
      </c>
      <c r="C537" s="52" t="s">
        <v>298</v>
      </c>
      <c r="D537" s="159" t="s">
        <v>299</v>
      </c>
      <c r="E537" s="28" t="s">
        <v>181</v>
      </c>
      <c r="F537" s="29"/>
    </row>
    <row r="538" spans="1:6" s="31" customFormat="1" ht="18" customHeight="1">
      <c r="A538" s="155">
        <v>8</v>
      </c>
      <c r="B538" s="25" t="s">
        <v>764</v>
      </c>
      <c r="C538" s="52" t="s">
        <v>301</v>
      </c>
      <c r="D538" s="159" t="s">
        <v>302</v>
      </c>
      <c r="E538" s="28" t="s">
        <v>186</v>
      </c>
      <c r="F538" s="160">
        <v>1</v>
      </c>
    </row>
    <row r="539" spans="1:6" s="31" customFormat="1" ht="18" customHeight="1">
      <c r="A539" s="155">
        <v>9</v>
      </c>
      <c r="B539" s="25" t="s">
        <v>765</v>
      </c>
      <c r="C539" s="52" t="s">
        <v>304</v>
      </c>
      <c r="D539" s="159" t="s">
        <v>305</v>
      </c>
      <c r="E539" s="28" t="s">
        <v>186</v>
      </c>
      <c r="F539" s="160">
        <v>1</v>
      </c>
    </row>
    <row r="540" spans="1:6" s="31" customFormat="1" ht="18" customHeight="1">
      <c r="A540" s="155">
        <v>10</v>
      </c>
      <c r="B540" s="25" t="s">
        <v>766</v>
      </c>
      <c r="C540" s="52" t="s">
        <v>307</v>
      </c>
      <c r="D540" s="159" t="s">
        <v>308</v>
      </c>
      <c r="E540" s="28" t="s">
        <v>186</v>
      </c>
      <c r="F540" s="29">
        <v>2</v>
      </c>
    </row>
    <row r="541" spans="1:6" s="31" customFormat="1" ht="18" customHeight="1">
      <c r="A541" s="155">
        <v>11</v>
      </c>
      <c r="B541" s="25" t="s">
        <v>767</v>
      </c>
      <c r="C541" s="52" t="s">
        <v>310</v>
      </c>
      <c r="D541" s="159" t="s">
        <v>311</v>
      </c>
      <c r="E541" s="28" t="s">
        <v>189</v>
      </c>
      <c r="F541" s="29">
        <v>30</v>
      </c>
    </row>
    <row r="542" spans="1:6" s="31" customFormat="1" ht="18" customHeight="1">
      <c r="A542" s="155">
        <v>12</v>
      </c>
      <c r="B542" s="25" t="s">
        <v>768</v>
      </c>
      <c r="C542" s="52" t="s">
        <v>313</v>
      </c>
      <c r="D542" s="159" t="s">
        <v>314</v>
      </c>
      <c r="E542" s="28" t="s">
        <v>189</v>
      </c>
      <c r="F542" s="29">
        <v>10</v>
      </c>
    </row>
    <row r="543" spans="1:6" s="31" customFormat="1" ht="18" customHeight="1">
      <c r="A543" s="155">
        <v>13</v>
      </c>
      <c r="B543" s="25" t="s">
        <v>769</v>
      </c>
      <c r="C543" s="52" t="s">
        <v>316</v>
      </c>
      <c r="D543" s="159" t="s">
        <v>317</v>
      </c>
      <c r="E543" s="28" t="s">
        <v>189</v>
      </c>
      <c r="F543" s="29">
        <v>5</v>
      </c>
    </row>
    <row r="544" spans="1:6" s="31" customFormat="1" ht="18" customHeight="1">
      <c r="A544" s="155">
        <v>14</v>
      </c>
      <c r="B544" s="25" t="s">
        <v>770</v>
      </c>
      <c r="C544" s="52" t="s">
        <v>319</v>
      </c>
      <c r="D544" s="159" t="s">
        <v>320</v>
      </c>
      <c r="E544" s="28" t="s">
        <v>189</v>
      </c>
      <c r="F544" s="29">
        <v>5</v>
      </c>
    </row>
    <row r="545" spans="1:6" s="31" customFormat="1" ht="18" customHeight="1">
      <c r="A545" s="155">
        <v>15</v>
      </c>
      <c r="B545" s="25" t="s">
        <v>771</v>
      </c>
      <c r="C545" s="52" t="s">
        <v>252</v>
      </c>
      <c r="D545" s="159" t="s">
        <v>322</v>
      </c>
      <c r="E545" s="28" t="s">
        <v>189</v>
      </c>
      <c r="F545" s="29">
        <v>15</v>
      </c>
    </row>
    <row r="546" spans="1:6" s="31" customFormat="1" ht="18" customHeight="1">
      <c r="A546" s="155">
        <v>16</v>
      </c>
      <c r="B546" s="25" t="s">
        <v>772</v>
      </c>
      <c r="C546" s="52" t="s">
        <v>324</v>
      </c>
      <c r="D546" s="159" t="s">
        <v>325</v>
      </c>
      <c r="E546" s="28" t="s">
        <v>189</v>
      </c>
      <c r="F546" s="29"/>
    </row>
    <row r="547" spans="1:6" s="31" customFormat="1" ht="18" customHeight="1">
      <c r="A547" s="155">
        <v>17</v>
      </c>
      <c r="B547" s="25" t="s">
        <v>773</v>
      </c>
      <c r="C547" s="52" t="s">
        <v>327</v>
      </c>
      <c r="D547" s="159" t="s">
        <v>328</v>
      </c>
      <c r="E547" s="28" t="s">
        <v>186</v>
      </c>
      <c r="F547" s="29"/>
    </row>
    <row r="548" spans="1:6" s="31" customFormat="1" ht="18" customHeight="1">
      <c r="A548" s="155">
        <v>18</v>
      </c>
      <c r="B548" s="25" t="s">
        <v>774</v>
      </c>
      <c r="C548" s="52" t="s">
        <v>330</v>
      </c>
      <c r="D548" s="159" t="s">
        <v>331</v>
      </c>
      <c r="E548" s="28" t="s">
        <v>186</v>
      </c>
      <c r="F548" s="29"/>
    </row>
    <row r="549" spans="1:6" s="31" customFormat="1" ht="18" customHeight="1">
      <c r="A549" s="155">
        <v>19</v>
      </c>
      <c r="B549" s="25" t="s">
        <v>775</v>
      </c>
      <c r="C549" s="52" t="s">
        <v>333</v>
      </c>
      <c r="D549" s="159" t="s">
        <v>334</v>
      </c>
      <c r="E549" s="28" t="s">
        <v>186</v>
      </c>
      <c r="F549" s="29"/>
    </row>
    <row r="550" spans="1:6" s="31" customFormat="1" ht="18" customHeight="1">
      <c r="A550" s="155">
        <v>20</v>
      </c>
      <c r="B550" s="25" t="s">
        <v>776</v>
      </c>
      <c r="C550" s="52" t="s">
        <v>336</v>
      </c>
      <c r="D550" s="159" t="s">
        <v>337</v>
      </c>
      <c r="E550" s="28" t="s">
        <v>186</v>
      </c>
      <c r="F550" s="29"/>
    </row>
    <row r="551" spans="1:6" s="31" customFormat="1" ht="18" customHeight="1">
      <c r="A551" s="155">
        <v>21</v>
      </c>
      <c r="B551" s="25" t="s">
        <v>777</v>
      </c>
      <c r="C551" s="103" t="s">
        <v>1102</v>
      </c>
      <c r="D551" s="159" t="s">
        <v>339</v>
      </c>
      <c r="E551" s="28" t="s">
        <v>181</v>
      </c>
      <c r="F551" s="29"/>
    </row>
    <row r="552" spans="1:6" s="31" customFormat="1" ht="18" customHeight="1">
      <c r="A552" s="155">
        <v>22</v>
      </c>
      <c r="B552" s="25" t="s">
        <v>778</v>
      </c>
      <c r="C552" s="103" t="s">
        <v>1103</v>
      </c>
      <c r="D552" s="159" t="s">
        <v>341</v>
      </c>
      <c r="E552" s="28" t="s">
        <v>181</v>
      </c>
      <c r="F552" s="29"/>
    </row>
    <row r="553" spans="1:6" s="24" customFormat="1" ht="18" customHeight="1">
      <c r="A553" s="155">
        <v>23</v>
      </c>
      <c r="B553" s="25" t="s">
        <v>779</v>
      </c>
      <c r="C553" s="103" t="s">
        <v>1104</v>
      </c>
      <c r="D553" s="159" t="s">
        <v>343</v>
      </c>
      <c r="E553" s="28" t="s">
        <v>181</v>
      </c>
      <c r="F553" s="29"/>
    </row>
    <row r="554" spans="1:6" s="31" customFormat="1" ht="18" customHeight="1">
      <c r="A554" s="155">
        <v>24</v>
      </c>
      <c r="B554" s="25" t="s">
        <v>780</v>
      </c>
      <c r="C554" s="103" t="s">
        <v>1105</v>
      </c>
      <c r="D554" s="159" t="s">
        <v>345</v>
      </c>
      <c r="E554" s="28" t="s">
        <v>181</v>
      </c>
      <c r="F554" s="160"/>
    </row>
    <row r="555" spans="1:6" s="31" customFormat="1" ht="18" customHeight="1">
      <c r="A555" s="155">
        <v>25</v>
      </c>
      <c r="B555" s="25" t="s">
        <v>781</v>
      </c>
      <c r="C555" s="103" t="s">
        <v>1106</v>
      </c>
      <c r="D555" s="159" t="s">
        <v>347</v>
      </c>
      <c r="E555" s="28" t="s">
        <v>181</v>
      </c>
      <c r="F555" s="160">
        <v>1</v>
      </c>
    </row>
    <row r="556" spans="1:6" s="31" customFormat="1" ht="18" customHeight="1">
      <c r="A556" s="155">
        <v>26</v>
      </c>
      <c r="B556" s="25" t="s">
        <v>782</v>
      </c>
      <c r="C556" s="103" t="s">
        <v>1107</v>
      </c>
      <c r="D556" s="159" t="s">
        <v>349</v>
      </c>
      <c r="E556" s="28" t="s">
        <v>186</v>
      </c>
      <c r="F556" s="160">
        <v>1</v>
      </c>
    </row>
    <row r="557" spans="1:6" s="31" customFormat="1" ht="18" customHeight="1">
      <c r="A557" s="155">
        <v>27</v>
      </c>
      <c r="B557" s="25" t="s">
        <v>783</v>
      </c>
      <c r="C557" s="103" t="s">
        <v>1108</v>
      </c>
      <c r="D557" s="159" t="s">
        <v>351</v>
      </c>
      <c r="E557" s="28" t="s">
        <v>186</v>
      </c>
      <c r="F557" s="160"/>
    </row>
    <row r="558" spans="1:6" s="31" customFormat="1" ht="18" customHeight="1">
      <c r="A558" s="155">
        <v>28</v>
      </c>
      <c r="B558" s="25" t="s">
        <v>784</v>
      </c>
      <c r="C558" s="103" t="s">
        <v>1109</v>
      </c>
      <c r="D558" s="159" t="s">
        <v>353</v>
      </c>
      <c r="E558" s="28" t="s">
        <v>186</v>
      </c>
      <c r="F558" s="29">
        <v>1</v>
      </c>
    </row>
    <row r="559" spans="1:6" s="76" customFormat="1" ht="18" customHeight="1">
      <c r="A559" s="155">
        <v>29</v>
      </c>
      <c r="B559" s="25" t="s">
        <v>785</v>
      </c>
      <c r="C559" s="103" t="s">
        <v>1110</v>
      </c>
      <c r="D559" s="159" t="s">
        <v>355</v>
      </c>
      <c r="E559" s="28" t="s">
        <v>186</v>
      </c>
      <c r="F559" s="29"/>
    </row>
    <row r="560" spans="1:6" s="24" customFormat="1" ht="18" customHeight="1">
      <c r="A560" s="155">
        <v>30</v>
      </c>
      <c r="B560" s="25" t="s">
        <v>786</v>
      </c>
      <c r="C560" s="52" t="s">
        <v>357</v>
      </c>
      <c r="D560" s="159" t="s">
        <v>358</v>
      </c>
      <c r="E560" s="28" t="s">
        <v>186</v>
      </c>
      <c r="F560" s="29">
        <v>1</v>
      </c>
    </row>
    <row r="561" spans="1:6" s="31" customFormat="1" ht="18" customHeight="1">
      <c r="A561" s="155">
        <v>31</v>
      </c>
      <c r="B561" s="25" t="s">
        <v>787</v>
      </c>
      <c r="C561" s="52" t="s">
        <v>239</v>
      </c>
      <c r="D561" s="159" t="s">
        <v>360</v>
      </c>
      <c r="E561" s="28" t="s">
        <v>186</v>
      </c>
      <c r="F561" s="160">
        <v>1</v>
      </c>
    </row>
    <row r="562" spans="1:6" s="31" customFormat="1" ht="18" customHeight="1">
      <c r="A562" s="155">
        <v>32</v>
      </c>
      <c r="B562" s="25" t="s">
        <v>788</v>
      </c>
      <c r="C562" s="52" t="s">
        <v>361</v>
      </c>
      <c r="D562" s="159" t="s">
        <v>362</v>
      </c>
      <c r="E562" s="28" t="s">
        <v>186</v>
      </c>
      <c r="F562" s="160">
        <v>1</v>
      </c>
    </row>
    <row r="563" spans="1:6" s="31" customFormat="1" ht="18" customHeight="1">
      <c r="A563" s="155">
        <v>33</v>
      </c>
      <c r="B563" s="25" t="s">
        <v>789</v>
      </c>
      <c r="C563" s="52" t="s">
        <v>363</v>
      </c>
      <c r="D563" s="159" t="s">
        <v>364</v>
      </c>
      <c r="E563" s="28" t="s">
        <v>186</v>
      </c>
      <c r="F563" s="160">
        <v>1</v>
      </c>
    </row>
    <row r="564" spans="1:6" s="31" customFormat="1" ht="18" customHeight="1">
      <c r="A564" s="152"/>
      <c r="B564" s="11">
        <v>17</v>
      </c>
      <c r="C564" s="12" t="s">
        <v>1222</v>
      </c>
      <c r="D564" s="13" t="s">
        <v>1223</v>
      </c>
      <c r="E564" s="153" t="s">
        <v>186</v>
      </c>
      <c r="F564" s="154">
        <v>1</v>
      </c>
    </row>
    <row r="565" spans="1:6" s="31" customFormat="1" ht="18" customHeight="1">
      <c r="A565" s="155"/>
      <c r="B565" s="18" t="s">
        <v>1224</v>
      </c>
      <c r="C565" s="156" t="s">
        <v>1161</v>
      </c>
      <c r="D565" s="157"/>
      <c r="E565" s="21"/>
      <c r="F565" s="22"/>
    </row>
    <row r="566" spans="1:6" s="31" customFormat="1" ht="18" customHeight="1">
      <c r="A566" s="155">
        <v>1</v>
      </c>
      <c r="B566" s="25" t="s">
        <v>1225</v>
      </c>
      <c r="C566" s="52" t="s">
        <v>285</v>
      </c>
      <c r="D566" s="159" t="s">
        <v>286</v>
      </c>
      <c r="E566" s="28" t="s">
        <v>186</v>
      </c>
      <c r="F566" s="29">
        <v>2</v>
      </c>
    </row>
    <row r="567" spans="1:6" s="31" customFormat="1" ht="18" customHeight="1">
      <c r="A567" s="155">
        <v>2</v>
      </c>
      <c r="B567" s="25" t="s">
        <v>1226</v>
      </c>
      <c r="C567" s="52" t="s">
        <v>1285</v>
      </c>
      <c r="D567" s="159" t="s">
        <v>287</v>
      </c>
      <c r="E567" s="28" t="s">
        <v>181</v>
      </c>
      <c r="F567" s="29"/>
    </row>
    <row r="568" spans="1:6" s="31" customFormat="1" ht="18" customHeight="1">
      <c r="A568" s="155">
        <v>3</v>
      </c>
      <c r="B568" s="25" t="s">
        <v>1227</v>
      </c>
      <c r="C568" s="52" t="s">
        <v>1286</v>
      </c>
      <c r="D568" s="159" t="s">
        <v>288</v>
      </c>
      <c r="E568" s="28" t="s">
        <v>181</v>
      </c>
      <c r="F568" s="29"/>
    </row>
    <row r="569" spans="1:6" s="31" customFormat="1" ht="18" customHeight="1">
      <c r="A569" s="155">
        <v>4</v>
      </c>
      <c r="B569" s="25" t="s">
        <v>1228</v>
      </c>
      <c r="C569" s="52" t="s">
        <v>289</v>
      </c>
      <c r="D569" s="159" t="s">
        <v>290</v>
      </c>
      <c r="E569" s="28" t="s">
        <v>181</v>
      </c>
      <c r="F569" s="29">
        <v>1</v>
      </c>
    </row>
    <row r="570" spans="1:6" s="31" customFormat="1" ht="18" customHeight="1">
      <c r="A570" s="155">
        <v>5</v>
      </c>
      <c r="B570" s="25" t="s">
        <v>1229</v>
      </c>
      <c r="C570" s="52" t="s">
        <v>292</v>
      </c>
      <c r="D570" s="159" t="s">
        <v>293</v>
      </c>
      <c r="E570" s="28" t="s">
        <v>186</v>
      </c>
      <c r="F570" s="29">
        <v>1</v>
      </c>
    </row>
    <row r="571" spans="1:6" s="31" customFormat="1" ht="18" customHeight="1">
      <c r="A571" s="155">
        <v>6</v>
      </c>
      <c r="B571" s="25" t="s">
        <v>790</v>
      </c>
      <c r="C571" s="52" t="s">
        <v>295</v>
      </c>
      <c r="D571" s="159" t="s">
        <v>296</v>
      </c>
      <c r="E571" s="28" t="s">
        <v>181</v>
      </c>
      <c r="F571" s="29"/>
    </row>
    <row r="572" spans="1:6" s="31" customFormat="1" ht="18" customHeight="1">
      <c r="A572" s="155">
        <v>7</v>
      </c>
      <c r="B572" s="25" t="s">
        <v>791</v>
      </c>
      <c r="C572" s="52" t="s">
        <v>298</v>
      </c>
      <c r="D572" s="159" t="s">
        <v>299</v>
      </c>
      <c r="E572" s="28" t="s">
        <v>181</v>
      </c>
      <c r="F572" s="29"/>
    </row>
    <row r="573" spans="1:6" s="31" customFormat="1" ht="18" customHeight="1">
      <c r="A573" s="155">
        <v>8</v>
      </c>
      <c r="B573" s="25" t="s">
        <v>792</v>
      </c>
      <c r="C573" s="52" t="s">
        <v>301</v>
      </c>
      <c r="D573" s="159" t="s">
        <v>302</v>
      </c>
      <c r="E573" s="28" t="s">
        <v>186</v>
      </c>
      <c r="F573" s="160">
        <v>1</v>
      </c>
    </row>
    <row r="574" spans="1:6" s="31" customFormat="1" ht="18" customHeight="1">
      <c r="A574" s="155">
        <v>9</v>
      </c>
      <c r="B574" s="25" t="s">
        <v>793</v>
      </c>
      <c r="C574" s="52" t="s">
        <v>304</v>
      </c>
      <c r="D574" s="159" t="s">
        <v>305</v>
      </c>
      <c r="E574" s="28" t="s">
        <v>186</v>
      </c>
      <c r="F574" s="160">
        <v>1</v>
      </c>
    </row>
    <row r="575" spans="1:6" s="31" customFormat="1" ht="18" customHeight="1">
      <c r="A575" s="155">
        <v>10</v>
      </c>
      <c r="B575" s="25" t="s">
        <v>794</v>
      </c>
      <c r="C575" s="52" t="s">
        <v>307</v>
      </c>
      <c r="D575" s="159" t="s">
        <v>308</v>
      </c>
      <c r="E575" s="28" t="s">
        <v>186</v>
      </c>
      <c r="F575" s="29">
        <v>2</v>
      </c>
    </row>
    <row r="576" spans="1:6" s="31" customFormat="1" ht="18" customHeight="1">
      <c r="A576" s="155">
        <v>11</v>
      </c>
      <c r="B576" s="25" t="s">
        <v>795</v>
      </c>
      <c r="C576" s="52" t="s">
        <v>310</v>
      </c>
      <c r="D576" s="159" t="s">
        <v>311</v>
      </c>
      <c r="E576" s="28" t="s">
        <v>189</v>
      </c>
      <c r="F576" s="29"/>
    </row>
    <row r="577" spans="1:6" s="31" customFormat="1" ht="18" customHeight="1">
      <c r="A577" s="155">
        <v>12</v>
      </c>
      <c r="B577" s="25" t="s">
        <v>796</v>
      </c>
      <c r="C577" s="52" t="s">
        <v>313</v>
      </c>
      <c r="D577" s="159" t="s">
        <v>314</v>
      </c>
      <c r="E577" s="28" t="s">
        <v>189</v>
      </c>
      <c r="F577" s="29">
        <v>10</v>
      </c>
    </row>
    <row r="578" spans="1:6" s="31" customFormat="1" ht="18" customHeight="1">
      <c r="A578" s="155">
        <v>13</v>
      </c>
      <c r="B578" s="25" t="s">
        <v>797</v>
      </c>
      <c r="C578" s="52" t="s">
        <v>316</v>
      </c>
      <c r="D578" s="159" t="s">
        <v>317</v>
      </c>
      <c r="E578" s="28" t="s">
        <v>189</v>
      </c>
      <c r="F578" s="29">
        <v>5</v>
      </c>
    </row>
    <row r="579" spans="1:6" s="31" customFormat="1" ht="18" customHeight="1">
      <c r="A579" s="155">
        <v>14</v>
      </c>
      <c r="B579" s="25" t="s">
        <v>798</v>
      </c>
      <c r="C579" s="52" t="s">
        <v>319</v>
      </c>
      <c r="D579" s="159" t="s">
        <v>320</v>
      </c>
      <c r="E579" s="28" t="s">
        <v>189</v>
      </c>
      <c r="F579" s="29">
        <v>5</v>
      </c>
    </row>
    <row r="580" spans="1:6" s="31" customFormat="1" ht="18" customHeight="1">
      <c r="A580" s="155">
        <v>15</v>
      </c>
      <c r="B580" s="25" t="s">
        <v>799</v>
      </c>
      <c r="C580" s="52" t="s">
        <v>252</v>
      </c>
      <c r="D580" s="159" t="s">
        <v>322</v>
      </c>
      <c r="E580" s="28" t="s">
        <v>189</v>
      </c>
      <c r="F580" s="29">
        <v>15</v>
      </c>
    </row>
    <row r="581" spans="1:6" s="31" customFormat="1" ht="18" customHeight="1">
      <c r="A581" s="155">
        <v>16</v>
      </c>
      <c r="B581" s="25" t="s">
        <v>800</v>
      </c>
      <c r="C581" s="52" t="s">
        <v>324</v>
      </c>
      <c r="D581" s="159" t="s">
        <v>325</v>
      </c>
      <c r="E581" s="28" t="s">
        <v>189</v>
      </c>
      <c r="F581" s="29"/>
    </row>
    <row r="582" spans="1:6" s="31" customFormat="1" ht="18" customHeight="1">
      <c r="A582" s="155">
        <v>17</v>
      </c>
      <c r="B582" s="25" t="s">
        <v>801</v>
      </c>
      <c r="C582" s="52" t="s">
        <v>327</v>
      </c>
      <c r="D582" s="159" t="s">
        <v>328</v>
      </c>
      <c r="E582" s="28" t="s">
        <v>186</v>
      </c>
      <c r="F582" s="29"/>
    </row>
    <row r="583" spans="1:6" s="31" customFormat="1" ht="18" customHeight="1">
      <c r="A583" s="155">
        <v>18</v>
      </c>
      <c r="B583" s="25" t="s">
        <v>802</v>
      </c>
      <c r="C583" s="52" t="s">
        <v>330</v>
      </c>
      <c r="D583" s="159" t="s">
        <v>331</v>
      </c>
      <c r="E583" s="28" t="s">
        <v>186</v>
      </c>
      <c r="F583" s="29"/>
    </row>
    <row r="584" spans="1:6" s="31" customFormat="1" ht="18" customHeight="1">
      <c r="A584" s="155">
        <v>19</v>
      </c>
      <c r="B584" s="25" t="s">
        <v>803</v>
      </c>
      <c r="C584" s="52" t="s">
        <v>333</v>
      </c>
      <c r="D584" s="159" t="s">
        <v>334</v>
      </c>
      <c r="E584" s="28" t="s">
        <v>186</v>
      </c>
      <c r="F584" s="29"/>
    </row>
    <row r="585" spans="1:6" s="31" customFormat="1" ht="18" customHeight="1">
      <c r="A585" s="155">
        <v>20</v>
      </c>
      <c r="B585" s="25" t="s">
        <v>804</v>
      </c>
      <c r="C585" s="52" t="s">
        <v>336</v>
      </c>
      <c r="D585" s="159" t="s">
        <v>337</v>
      </c>
      <c r="E585" s="28" t="s">
        <v>186</v>
      </c>
      <c r="F585" s="29"/>
    </row>
    <row r="586" spans="1:6" s="31" customFormat="1" ht="18" customHeight="1">
      <c r="A586" s="155">
        <v>21</v>
      </c>
      <c r="B586" s="25" t="s">
        <v>805</v>
      </c>
      <c r="C586" s="103" t="s">
        <v>1102</v>
      </c>
      <c r="D586" s="159" t="s">
        <v>339</v>
      </c>
      <c r="E586" s="28" t="s">
        <v>181</v>
      </c>
      <c r="F586" s="29"/>
    </row>
    <row r="587" spans="1:6" s="31" customFormat="1" ht="18" customHeight="1">
      <c r="A587" s="155">
        <v>22</v>
      </c>
      <c r="B587" s="25" t="s">
        <v>806</v>
      </c>
      <c r="C587" s="103" t="s">
        <v>1103</v>
      </c>
      <c r="D587" s="159" t="s">
        <v>341</v>
      </c>
      <c r="E587" s="28" t="s">
        <v>181</v>
      </c>
      <c r="F587" s="29"/>
    </row>
    <row r="588" spans="1:6" s="31" customFormat="1" ht="18" customHeight="1">
      <c r="A588" s="155">
        <v>23</v>
      </c>
      <c r="B588" s="25" t="s">
        <v>807</v>
      </c>
      <c r="C588" s="103" t="s">
        <v>1104</v>
      </c>
      <c r="D588" s="159" t="s">
        <v>343</v>
      </c>
      <c r="E588" s="28" t="s">
        <v>181</v>
      </c>
      <c r="F588" s="29">
        <v>1</v>
      </c>
    </row>
    <row r="589" spans="1:6" s="31" customFormat="1" ht="18" customHeight="1">
      <c r="A589" s="155">
        <v>24</v>
      </c>
      <c r="B589" s="25" t="s">
        <v>808</v>
      </c>
      <c r="C589" s="103" t="s">
        <v>1105</v>
      </c>
      <c r="D589" s="159" t="s">
        <v>345</v>
      </c>
      <c r="E589" s="28" t="s">
        <v>181</v>
      </c>
      <c r="F589" s="160"/>
    </row>
    <row r="590" spans="1:6" s="24" customFormat="1" ht="18" customHeight="1">
      <c r="A590" s="155">
        <v>25</v>
      </c>
      <c r="B590" s="25" t="s">
        <v>809</v>
      </c>
      <c r="C590" s="103" t="s">
        <v>1106</v>
      </c>
      <c r="D590" s="159" t="s">
        <v>347</v>
      </c>
      <c r="E590" s="28" t="s">
        <v>181</v>
      </c>
      <c r="F590" s="160"/>
    </row>
    <row r="591" spans="1:6" s="31" customFormat="1" ht="18" customHeight="1">
      <c r="A591" s="155">
        <v>26</v>
      </c>
      <c r="B591" s="25" t="s">
        <v>810</v>
      </c>
      <c r="C591" s="103" t="s">
        <v>1107</v>
      </c>
      <c r="D591" s="159" t="s">
        <v>349</v>
      </c>
      <c r="E591" s="28" t="s">
        <v>186</v>
      </c>
      <c r="F591" s="160">
        <v>1</v>
      </c>
    </row>
    <row r="592" spans="1:6" s="31" customFormat="1" ht="18" customHeight="1">
      <c r="A592" s="155">
        <v>27</v>
      </c>
      <c r="B592" s="25" t="s">
        <v>811</v>
      </c>
      <c r="C592" s="103" t="s">
        <v>1108</v>
      </c>
      <c r="D592" s="159" t="s">
        <v>351</v>
      </c>
      <c r="E592" s="28" t="s">
        <v>186</v>
      </c>
      <c r="F592" s="160"/>
    </row>
    <row r="593" spans="1:6" s="31" customFormat="1" ht="18" customHeight="1">
      <c r="A593" s="155">
        <v>28</v>
      </c>
      <c r="B593" s="25" t="s">
        <v>812</v>
      </c>
      <c r="C593" s="103" t="s">
        <v>1109</v>
      </c>
      <c r="D593" s="159" t="s">
        <v>353</v>
      </c>
      <c r="E593" s="28" t="s">
        <v>186</v>
      </c>
      <c r="F593" s="29">
        <v>1</v>
      </c>
    </row>
    <row r="594" spans="1:6" s="31" customFormat="1" ht="18" customHeight="1">
      <c r="A594" s="155">
        <v>29</v>
      </c>
      <c r="B594" s="25" t="s">
        <v>813</v>
      </c>
      <c r="C594" s="103" t="s">
        <v>1110</v>
      </c>
      <c r="D594" s="159" t="s">
        <v>355</v>
      </c>
      <c r="E594" s="28" t="s">
        <v>186</v>
      </c>
      <c r="F594" s="29"/>
    </row>
    <row r="595" spans="1:6" s="31" customFormat="1" ht="18" customHeight="1">
      <c r="A595" s="155">
        <v>30</v>
      </c>
      <c r="B595" s="25" t="s">
        <v>814</v>
      </c>
      <c r="C595" s="52" t="s">
        <v>357</v>
      </c>
      <c r="D595" s="159" t="s">
        <v>358</v>
      </c>
      <c r="E595" s="28" t="s">
        <v>186</v>
      </c>
      <c r="F595" s="29">
        <v>1</v>
      </c>
    </row>
    <row r="596" spans="1:6" s="76" customFormat="1" ht="18" customHeight="1">
      <c r="A596" s="155">
        <v>31</v>
      </c>
      <c r="B596" s="25" t="s">
        <v>815</v>
      </c>
      <c r="C596" s="52" t="s">
        <v>239</v>
      </c>
      <c r="D596" s="159" t="s">
        <v>360</v>
      </c>
      <c r="E596" s="28" t="s">
        <v>186</v>
      </c>
      <c r="F596" s="160">
        <v>1</v>
      </c>
    </row>
    <row r="597" spans="1:6" s="24" customFormat="1" ht="18" customHeight="1">
      <c r="A597" s="155">
        <v>32</v>
      </c>
      <c r="B597" s="25" t="s">
        <v>816</v>
      </c>
      <c r="C597" s="52" t="s">
        <v>361</v>
      </c>
      <c r="D597" s="159" t="s">
        <v>362</v>
      </c>
      <c r="E597" s="28" t="s">
        <v>186</v>
      </c>
      <c r="F597" s="160">
        <v>1</v>
      </c>
    </row>
    <row r="598" spans="1:6" s="31" customFormat="1" ht="18" customHeight="1">
      <c r="A598" s="155">
        <v>33</v>
      </c>
      <c r="B598" s="25" t="s">
        <v>817</v>
      </c>
      <c r="C598" s="52" t="s">
        <v>363</v>
      </c>
      <c r="D598" s="159" t="s">
        <v>364</v>
      </c>
      <c r="E598" s="28" t="s">
        <v>186</v>
      </c>
      <c r="F598" s="160">
        <v>1</v>
      </c>
    </row>
    <row r="599" spans="1:6" s="31" customFormat="1" ht="18" customHeight="1">
      <c r="A599" s="155"/>
      <c r="B599" s="11">
        <v>18</v>
      </c>
      <c r="C599" s="12" t="s">
        <v>1230</v>
      </c>
      <c r="D599" s="13" t="s">
        <v>1231</v>
      </c>
      <c r="E599" s="153" t="s">
        <v>186</v>
      </c>
      <c r="F599" s="154">
        <v>1</v>
      </c>
    </row>
    <row r="600" spans="1:6" s="31" customFormat="1" ht="18" customHeight="1">
      <c r="A600" s="155"/>
      <c r="B600" s="18" t="s">
        <v>1232</v>
      </c>
      <c r="C600" s="156" t="s">
        <v>1161</v>
      </c>
      <c r="D600" s="157"/>
      <c r="E600" s="21"/>
      <c r="F600" s="22"/>
    </row>
    <row r="601" spans="1:6" s="31" customFormat="1" ht="18" customHeight="1">
      <c r="A601" s="155">
        <v>1</v>
      </c>
      <c r="B601" s="25" t="s">
        <v>1233</v>
      </c>
      <c r="C601" s="52" t="s">
        <v>285</v>
      </c>
      <c r="D601" s="159" t="s">
        <v>286</v>
      </c>
      <c r="E601" s="28" t="s">
        <v>186</v>
      </c>
      <c r="F601" s="29">
        <v>4</v>
      </c>
    </row>
    <row r="602" spans="1:6" s="31" customFormat="1" ht="18" customHeight="1">
      <c r="A602" s="155">
        <v>2</v>
      </c>
      <c r="B602" s="25" t="s">
        <v>1150</v>
      </c>
      <c r="C602" s="52" t="s">
        <v>1285</v>
      </c>
      <c r="D602" s="159" t="s">
        <v>287</v>
      </c>
      <c r="E602" s="28" t="s">
        <v>181</v>
      </c>
      <c r="F602" s="29"/>
    </row>
    <row r="603" spans="1:6" s="31" customFormat="1" ht="18" customHeight="1">
      <c r="A603" s="155">
        <v>3</v>
      </c>
      <c r="B603" s="25" t="s">
        <v>818</v>
      </c>
      <c r="C603" s="52" t="s">
        <v>1286</v>
      </c>
      <c r="D603" s="159" t="s">
        <v>288</v>
      </c>
      <c r="E603" s="28" t="s">
        <v>181</v>
      </c>
      <c r="F603" s="29"/>
    </row>
    <row r="604" spans="1:6" s="31" customFormat="1" ht="18" customHeight="1">
      <c r="A604" s="155">
        <v>4</v>
      </c>
      <c r="B604" s="25" t="s">
        <v>819</v>
      </c>
      <c r="C604" s="52" t="s">
        <v>289</v>
      </c>
      <c r="D604" s="159" t="s">
        <v>290</v>
      </c>
      <c r="E604" s="28" t="s">
        <v>181</v>
      </c>
      <c r="F604" s="29">
        <v>1</v>
      </c>
    </row>
    <row r="605" spans="1:6" s="31" customFormat="1" ht="18" customHeight="1">
      <c r="A605" s="155">
        <v>5</v>
      </c>
      <c r="B605" s="25" t="s">
        <v>820</v>
      </c>
      <c r="C605" s="52" t="s">
        <v>292</v>
      </c>
      <c r="D605" s="159" t="s">
        <v>293</v>
      </c>
      <c r="E605" s="28" t="s">
        <v>186</v>
      </c>
      <c r="F605" s="29">
        <v>1</v>
      </c>
    </row>
    <row r="606" spans="1:6" s="31" customFormat="1" ht="18" customHeight="1">
      <c r="A606" s="155">
        <v>6</v>
      </c>
      <c r="B606" s="25" t="s">
        <v>821</v>
      </c>
      <c r="C606" s="52" t="s">
        <v>295</v>
      </c>
      <c r="D606" s="159" t="s">
        <v>296</v>
      </c>
      <c r="E606" s="28" t="s">
        <v>181</v>
      </c>
      <c r="F606" s="29"/>
    </row>
    <row r="607" spans="1:6" s="31" customFormat="1" ht="18" customHeight="1">
      <c r="A607" s="155">
        <v>7</v>
      </c>
      <c r="B607" s="25" t="s">
        <v>822</v>
      </c>
      <c r="C607" s="52" t="s">
        <v>298</v>
      </c>
      <c r="D607" s="159" t="s">
        <v>299</v>
      </c>
      <c r="E607" s="28" t="s">
        <v>181</v>
      </c>
      <c r="F607" s="29"/>
    </row>
    <row r="608" spans="1:6" s="31" customFormat="1" ht="18" customHeight="1">
      <c r="A608" s="155">
        <v>8</v>
      </c>
      <c r="B608" s="25" t="s">
        <v>823</v>
      </c>
      <c r="C608" s="52" t="s">
        <v>301</v>
      </c>
      <c r="D608" s="159" t="s">
        <v>302</v>
      </c>
      <c r="E608" s="28" t="s">
        <v>186</v>
      </c>
      <c r="F608" s="160">
        <v>1</v>
      </c>
    </row>
    <row r="609" spans="1:6" s="31" customFormat="1" ht="18" customHeight="1">
      <c r="A609" s="155">
        <v>9</v>
      </c>
      <c r="B609" s="25" t="s">
        <v>824</v>
      </c>
      <c r="C609" s="52" t="s">
        <v>304</v>
      </c>
      <c r="D609" s="159" t="s">
        <v>305</v>
      </c>
      <c r="E609" s="28" t="s">
        <v>186</v>
      </c>
      <c r="F609" s="160">
        <v>1</v>
      </c>
    </row>
    <row r="610" spans="1:6" s="31" customFormat="1" ht="18" customHeight="1">
      <c r="A610" s="155">
        <v>10</v>
      </c>
      <c r="B610" s="25" t="s">
        <v>825</v>
      </c>
      <c r="C610" s="52" t="s">
        <v>307</v>
      </c>
      <c r="D610" s="159" t="s">
        <v>308</v>
      </c>
      <c r="E610" s="28" t="s">
        <v>186</v>
      </c>
      <c r="F610" s="29">
        <v>2</v>
      </c>
    </row>
    <row r="611" spans="1:6" s="31" customFormat="1" ht="18" customHeight="1">
      <c r="A611" s="155">
        <v>11</v>
      </c>
      <c r="B611" s="25" t="s">
        <v>826</v>
      </c>
      <c r="C611" s="52" t="s">
        <v>310</v>
      </c>
      <c r="D611" s="159" t="s">
        <v>311</v>
      </c>
      <c r="E611" s="28" t="s">
        <v>189</v>
      </c>
      <c r="F611" s="29">
        <v>30</v>
      </c>
    </row>
    <row r="612" spans="1:6" s="31" customFormat="1" ht="18" customHeight="1">
      <c r="A612" s="155">
        <v>12</v>
      </c>
      <c r="B612" s="25" t="s">
        <v>827</v>
      </c>
      <c r="C612" s="52" t="s">
        <v>313</v>
      </c>
      <c r="D612" s="159" t="s">
        <v>314</v>
      </c>
      <c r="E612" s="28" t="s">
        <v>189</v>
      </c>
      <c r="F612" s="29">
        <v>10</v>
      </c>
    </row>
    <row r="613" spans="1:6" s="31" customFormat="1" ht="18" customHeight="1">
      <c r="A613" s="155">
        <v>13</v>
      </c>
      <c r="B613" s="25" t="s">
        <v>828</v>
      </c>
      <c r="C613" s="52" t="s">
        <v>316</v>
      </c>
      <c r="D613" s="159" t="s">
        <v>317</v>
      </c>
      <c r="E613" s="28" t="s">
        <v>189</v>
      </c>
      <c r="F613" s="29">
        <v>5</v>
      </c>
    </row>
    <row r="614" spans="1:6" s="31" customFormat="1" ht="18" customHeight="1">
      <c r="A614" s="155">
        <v>14</v>
      </c>
      <c r="B614" s="25" t="s">
        <v>829</v>
      </c>
      <c r="C614" s="52" t="s">
        <v>319</v>
      </c>
      <c r="D614" s="159" t="s">
        <v>320</v>
      </c>
      <c r="E614" s="28" t="s">
        <v>189</v>
      </c>
      <c r="F614" s="29">
        <v>5</v>
      </c>
    </row>
    <row r="615" spans="1:6" s="31" customFormat="1" ht="18" customHeight="1">
      <c r="A615" s="155">
        <v>15</v>
      </c>
      <c r="B615" s="25" t="s">
        <v>830</v>
      </c>
      <c r="C615" s="52" t="s">
        <v>252</v>
      </c>
      <c r="D615" s="159" t="s">
        <v>322</v>
      </c>
      <c r="E615" s="28" t="s">
        <v>189</v>
      </c>
      <c r="F615" s="29">
        <v>15</v>
      </c>
    </row>
    <row r="616" spans="1:6" s="31" customFormat="1" ht="18" customHeight="1">
      <c r="A616" s="155">
        <v>16</v>
      </c>
      <c r="B616" s="25" t="s">
        <v>831</v>
      </c>
      <c r="C616" s="52" t="s">
        <v>324</v>
      </c>
      <c r="D616" s="159" t="s">
        <v>325</v>
      </c>
      <c r="E616" s="28" t="s">
        <v>189</v>
      </c>
      <c r="F616" s="29"/>
    </row>
    <row r="617" spans="1:6" s="31" customFormat="1" ht="18" customHeight="1">
      <c r="A617" s="155">
        <v>17</v>
      </c>
      <c r="B617" s="25" t="s">
        <v>832</v>
      </c>
      <c r="C617" s="52" t="s">
        <v>327</v>
      </c>
      <c r="D617" s="159" t="s">
        <v>328</v>
      </c>
      <c r="E617" s="28" t="s">
        <v>186</v>
      </c>
      <c r="F617" s="29"/>
    </row>
    <row r="618" spans="1:6" s="31" customFormat="1" ht="18" customHeight="1">
      <c r="A618" s="155">
        <v>18</v>
      </c>
      <c r="B618" s="25" t="s">
        <v>833</v>
      </c>
      <c r="C618" s="52" t="s">
        <v>330</v>
      </c>
      <c r="D618" s="159" t="s">
        <v>331</v>
      </c>
      <c r="E618" s="28" t="s">
        <v>186</v>
      </c>
      <c r="F618" s="29"/>
    </row>
    <row r="619" spans="1:6" s="31" customFormat="1" ht="18" customHeight="1">
      <c r="A619" s="155">
        <v>19</v>
      </c>
      <c r="B619" s="25" t="s">
        <v>834</v>
      </c>
      <c r="C619" s="52" t="s">
        <v>333</v>
      </c>
      <c r="D619" s="159" t="s">
        <v>334</v>
      </c>
      <c r="E619" s="28" t="s">
        <v>186</v>
      </c>
      <c r="F619" s="29"/>
    </row>
    <row r="620" spans="1:6" s="31" customFormat="1" ht="18" customHeight="1">
      <c r="A620" s="155">
        <v>20</v>
      </c>
      <c r="B620" s="25" t="s">
        <v>835</v>
      </c>
      <c r="C620" s="52" t="s">
        <v>336</v>
      </c>
      <c r="D620" s="159" t="s">
        <v>337</v>
      </c>
      <c r="E620" s="28" t="s">
        <v>186</v>
      </c>
      <c r="F620" s="29"/>
    </row>
    <row r="621" spans="1:6" s="31" customFormat="1" ht="18" customHeight="1">
      <c r="A621" s="155">
        <v>21</v>
      </c>
      <c r="B621" s="25" t="s">
        <v>836</v>
      </c>
      <c r="C621" s="103" t="s">
        <v>1102</v>
      </c>
      <c r="D621" s="159" t="s">
        <v>339</v>
      </c>
      <c r="E621" s="28" t="s">
        <v>181</v>
      </c>
      <c r="F621" s="29"/>
    </row>
    <row r="622" spans="1:6" s="31" customFormat="1" ht="18" customHeight="1">
      <c r="A622" s="155">
        <v>22</v>
      </c>
      <c r="B622" s="25" t="s">
        <v>837</v>
      </c>
      <c r="C622" s="103" t="s">
        <v>1103</v>
      </c>
      <c r="D622" s="159" t="s">
        <v>341</v>
      </c>
      <c r="E622" s="28" t="s">
        <v>181</v>
      </c>
      <c r="F622" s="29">
        <v>2</v>
      </c>
    </row>
    <row r="623" spans="1:6" s="31" customFormat="1" ht="18" customHeight="1">
      <c r="A623" s="155">
        <v>23</v>
      </c>
      <c r="B623" s="25" t="s">
        <v>838</v>
      </c>
      <c r="C623" s="103" t="s">
        <v>1104</v>
      </c>
      <c r="D623" s="159" t="s">
        <v>343</v>
      </c>
      <c r="E623" s="28" t="s">
        <v>181</v>
      </c>
      <c r="F623" s="29"/>
    </row>
    <row r="624" spans="1:6" s="31" customFormat="1" ht="18" customHeight="1">
      <c r="A624" s="155">
        <v>24</v>
      </c>
      <c r="B624" s="25" t="s">
        <v>839</v>
      </c>
      <c r="C624" s="103" t="s">
        <v>1105</v>
      </c>
      <c r="D624" s="159" t="s">
        <v>345</v>
      </c>
      <c r="E624" s="28" t="s">
        <v>181</v>
      </c>
      <c r="F624" s="160"/>
    </row>
    <row r="625" spans="1:6" s="31" customFormat="1" ht="18" customHeight="1">
      <c r="A625" s="155">
        <v>25</v>
      </c>
      <c r="B625" s="25" t="s">
        <v>840</v>
      </c>
      <c r="C625" s="103" t="s">
        <v>1106</v>
      </c>
      <c r="D625" s="159" t="s">
        <v>347</v>
      </c>
      <c r="E625" s="28" t="s">
        <v>181</v>
      </c>
      <c r="F625" s="160"/>
    </row>
    <row r="626" spans="1:6" s="31" customFormat="1" ht="18" customHeight="1">
      <c r="A626" s="155">
        <v>26</v>
      </c>
      <c r="B626" s="25" t="s">
        <v>841</v>
      </c>
      <c r="C626" s="103" t="s">
        <v>1107</v>
      </c>
      <c r="D626" s="159" t="s">
        <v>349</v>
      </c>
      <c r="E626" s="28" t="s">
        <v>186</v>
      </c>
      <c r="F626" s="160">
        <v>2</v>
      </c>
    </row>
    <row r="627" spans="1:6" s="24" customFormat="1" ht="18" customHeight="1">
      <c r="A627" s="155">
        <v>27</v>
      </c>
      <c r="B627" s="25" t="s">
        <v>842</v>
      </c>
      <c r="C627" s="103" t="s">
        <v>1108</v>
      </c>
      <c r="D627" s="159" t="s">
        <v>351</v>
      </c>
      <c r="E627" s="28" t="s">
        <v>186</v>
      </c>
      <c r="F627" s="160"/>
    </row>
    <row r="628" spans="1:6" s="31" customFormat="1" ht="18" customHeight="1">
      <c r="A628" s="155">
        <v>28</v>
      </c>
      <c r="B628" s="25" t="s">
        <v>843</v>
      </c>
      <c r="C628" s="103" t="s">
        <v>1109</v>
      </c>
      <c r="D628" s="159" t="s">
        <v>353</v>
      </c>
      <c r="E628" s="28" t="s">
        <v>186</v>
      </c>
      <c r="F628" s="29">
        <v>2</v>
      </c>
    </row>
    <row r="629" spans="1:6" s="31" customFormat="1" ht="18" customHeight="1">
      <c r="A629" s="155">
        <v>29</v>
      </c>
      <c r="B629" s="25" t="s">
        <v>844</v>
      </c>
      <c r="C629" s="103" t="s">
        <v>1110</v>
      </c>
      <c r="D629" s="159" t="s">
        <v>355</v>
      </c>
      <c r="E629" s="28" t="s">
        <v>186</v>
      </c>
      <c r="F629" s="29"/>
    </row>
    <row r="630" spans="1:6" s="31" customFormat="1" ht="18" customHeight="1">
      <c r="A630" s="155">
        <v>30</v>
      </c>
      <c r="B630" s="25" t="s">
        <v>845</v>
      </c>
      <c r="C630" s="52" t="s">
        <v>357</v>
      </c>
      <c r="D630" s="159" t="s">
        <v>358</v>
      </c>
      <c r="E630" s="28" t="s">
        <v>186</v>
      </c>
      <c r="F630" s="29">
        <v>1</v>
      </c>
    </row>
    <row r="631" spans="1:6" s="31" customFormat="1" ht="18" customHeight="1">
      <c r="A631" s="155">
        <v>31</v>
      </c>
      <c r="B631" s="25" t="s">
        <v>846</v>
      </c>
      <c r="C631" s="52" t="s">
        <v>239</v>
      </c>
      <c r="D631" s="159" t="s">
        <v>360</v>
      </c>
      <c r="E631" s="28" t="s">
        <v>186</v>
      </c>
      <c r="F631" s="160">
        <v>1</v>
      </c>
    </row>
    <row r="632" spans="1:6" s="31" customFormat="1" ht="18" customHeight="1">
      <c r="A632" s="155">
        <v>32</v>
      </c>
      <c r="B632" s="25" t="s">
        <v>847</v>
      </c>
      <c r="C632" s="52" t="s">
        <v>361</v>
      </c>
      <c r="D632" s="159" t="s">
        <v>362</v>
      </c>
      <c r="E632" s="28" t="s">
        <v>186</v>
      </c>
      <c r="F632" s="160">
        <v>1</v>
      </c>
    </row>
    <row r="633" spans="1:6" s="76" customFormat="1" ht="18" customHeight="1">
      <c r="A633" s="155">
        <v>33</v>
      </c>
      <c r="B633" s="25" t="s">
        <v>848</v>
      </c>
      <c r="C633" s="52" t="s">
        <v>363</v>
      </c>
      <c r="D633" s="159" t="s">
        <v>364</v>
      </c>
      <c r="E633" s="28" t="s">
        <v>186</v>
      </c>
      <c r="F633" s="160">
        <v>1</v>
      </c>
    </row>
    <row r="634" spans="1:6" s="24" customFormat="1" ht="18" customHeight="1">
      <c r="A634" s="152"/>
      <c r="B634" s="11">
        <v>19</v>
      </c>
      <c r="C634" s="12" t="s">
        <v>1234</v>
      </c>
      <c r="D634" s="13" t="s">
        <v>1235</v>
      </c>
      <c r="E634" s="153" t="s">
        <v>186</v>
      </c>
      <c r="F634" s="154">
        <v>1</v>
      </c>
    </row>
    <row r="635" spans="1:6" s="31" customFormat="1" ht="18" customHeight="1">
      <c r="A635" s="155"/>
      <c r="B635" s="18" t="s">
        <v>1236</v>
      </c>
      <c r="C635" s="156" t="s">
        <v>1161</v>
      </c>
      <c r="D635" s="157"/>
      <c r="E635" s="21"/>
      <c r="F635" s="22"/>
    </row>
    <row r="636" spans="1:6" s="31" customFormat="1" ht="18" customHeight="1">
      <c r="A636" s="155">
        <v>1</v>
      </c>
      <c r="B636" s="25" t="s">
        <v>1237</v>
      </c>
      <c r="C636" s="52" t="s">
        <v>285</v>
      </c>
      <c r="D636" s="159" t="s">
        <v>286</v>
      </c>
      <c r="E636" s="28" t="s">
        <v>186</v>
      </c>
      <c r="F636" s="29">
        <v>3</v>
      </c>
    </row>
    <row r="637" spans="1:6" s="31" customFormat="1" ht="18" customHeight="1">
      <c r="A637" s="155">
        <v>2</v>
      </c>
      <c r="B637" s="25" t="s">
        <v>1151</v>
      </c>
      <c r="C637" s="52" t="s">
        <v>1285</v>
      </c>
      <c r="D637" s="159" t="s">
        <v>287</v>
      </c>
      <c r="E637" s="28" t="s">
        <v>181</v>
      </c>
      <c r="F637" s="29"/>
    </row>
    <row r="638" spans="1:6" s="31" customFormat="1" ht="18" customHeight="1">
      <c r="A638" s="155">
        <v>3</v>
      </c>
      <c r="B638" s="25" t="s">
        <v>849</v>
      </c>
      <c r="C638" s="52" t="s">
        <v>1286</v>
      </c>
      <c r="D638" s="159" t="s">
        <v>288</v>
      </c>
      <c r="E638" s="28" t="s">
        <v>181</v>
      </c>
      <c r="F638" s="29"/>
    </row>
    <row r="639" spans="1:6" s="31" customFormat="1" ht="18" customHeight="1">
      <c r="A639" s="155">
        <v>4</v>
      </c>
      <c r="B639" s="25" t="s">
        <v>850</v>
      </c>
      <c r="C639" s="52" t="s">
        <v>289</v>
      </c>
      <c r="D639" s="159" t="s">
        <v>290</v>
      </c>
      <c r="E639" s="28" t="s">
        <v>181</v>
      </c>
      <c r="F639" s="29">
        <v>1</v>
      </c>
    </row>
    <row r="640" spans="1:6" s="31" customFormat="1" ht="18" customHeight="1">
      <c r="A640" s="155">
        <v>5</v>
      </c>
      <c r="B640" s="25" t="s">
        <v>851</v>
      </c>
      <c r="C640" s="52" t="s">
        <v>292</v>
      </c>
      <c r="D640" s="159" t="s">
        <v>293</v>
      </c>
      <c r="E640" s="28" t="s">
        <v>186</v>
      </c>
      <c r="F640" s="29">
        <v>1</v>
      </c>
    </row>
    <row r="641" spans="1:6" s="31" customFormat="1" ht="18" customHeight="1">
      <c r="A641" s="155">
        <v>6</v>
      </c>
      <c r="B641" s="25" t="s">
        <v>852</v>
      </c>
      <c r="C641" s="52" t="s">
        <v>295</v>
      </c>
      <c r="D641" s="159" t="s">
        <v>296</v>
      </c>
      <c r="E641" s="28" t="s">
        <v>181</v>
      </c>
      <c r="F641" s="29"/>
    </row>
    <row r="642" spans="1:6" s="31" customFormat="1" ht="18" customHeight="1">
      <c r="A642" s="155">
        <v>7</v>
      </c>
      <c r="B642" s="25" t="s">
        <v>853</v>
      </c>
      <c r="C642" s="52" t="s">
        <v>298</v>
      </c>
      <c r="D642" s="159" t="s">
        <v>299</v>
      </c>
      <c r="E642" s="28" t="s">
        <v>181</v>
      </c>
      <c r="F642" s="29"/>
    </row>
    <row r="643" spans="1:6" s="31" customFormat="1" ht="18" customHeight="1">
      <c r="A643" s="155">
        <v>8</v>
      </c>
      <c r="B643" s="25" t="s">
        <v>854</v>
      </c>
      <c r="C643" s="52" t="s">
        <v>301</v>
      </c>
      <c r="D643" s="159" t="s">
        <v>302</v>
      </c>
      <c r="E643" s="28" t="s">
        <v>186</v>
      </c>
      <c r="F643" s="160">
        <v>1</v>
      </c>
    </row>
    <row r="644" spans="1:6" s="31" customFormat="1" ht="18" customHeight="1">
      <c r="A644" s="155">
        <v>9</v>
      </c>
      <c r="B644" s="25" t="s">
        <v>855</v>
      </c>
      <c r="C644" s="52" t="s">
        <v>304</v>
      </c>
      <c r="D644" s="159" t="s">
        <v>305</v>
      </c>
      <c r="E644" s="28" t="s">
        <v>186</v>
      </c>
      <c r="F644" s="160">
        <v>1</v>
      </c>
    </row>
    <row r="645" spans="1:6" s="31" customFormat="1" ht="18" customHeight="1">
      <c r="A645" s="155">
        <v>10</v>
      </c>
      <c r="B645" s="25" t="s">
        <v>856</v>
      </c>
      <c r="C645" s="52" t="s">
        <v>307</v>
      </c>
      <c r="D645" s="159" t="s">
        <v>308</v>
      </c>
      <c r="E645" s="28" t="s">
        <v>186</v>
      </c>
      <c r="F645" s="29">
        <v>2</v>
      </c>
    </row>
    <row r="646" spans="1:6" s="31" customFormat="1" ht="18" customHeight="1">
      <c r="A646" s="155">
        <v>11</v>
      </c>
      <c r="B646" s="25" t="s">
        <v>857</v>
      </c>
      <c r="C646" s="52" t="s">
        <v>310</v>
      </c>
      <c r="D646" s="159" t="s">
        <v>311</v>
      </c>
      <c r="E646" s="28" t="s">
        <v>189</v>
      </c>
      <c r="F646" s="29">
        <v>50</v>
      </c>
    </row>
    <row r="647" spans="1:6" s="31" customFormat="1" ht="18" customHeight="1">
      <c r="A647" s="155">
        <v>12</v>
      </c>
      <c r="B647" s="25" t="s">
        <v>858</v>
      </c>
      <c r="C647" s="52" t="s">
        <v>313</v>
      </c>
      <c r="D647" s="159" t="s">
        <v>314</v>
      </c>
      <c r="E647" s="28" t="s">
        <v>189</v>
      </c>
      <c r="F647" s="29">
        <v>10</v>
      </c>
    </row>
    <row r="648" spans="1:6" s="31" customFormat="1" ht="18" customHeight="1">
      <c r="A648" s="155">
        <v>13</v>
      </c>
      <c r="B648" s="25" t="s">
        <v>859</v>
      </c>
      <c r="C648" s="52" t="s">
        <v>316</v>
      </c>
      <c r="D648" s="159" t="s">
        <v>317</v>
      </c>
      <c r="E648" s="28" t="s">
        <v>189</v>
      </c>
      <c r="F648" s="29">
        <v>5</v>
      </c>
    </row>
    <row r="649" spans="1:6" s="31" customFormat="1" ht="18" customHeight="1">
      <c r="A649" s="155">
        <v>14</v>
      </c>
      <c r="B649" s="25" t="s">
        <v>860</v>
      </c>
      <c r="C649" s="52" t="s">
        <v>319</v>
      </c>
      <c r="D649" s="159" t="s">
        <v>320</v>
      </c>
      <c r="E649" s="28" t="s">
        <v>189</v>
      </c>
      <c r="F649" s="29">
        <v>5</v>
      </c>
    </row>
    <row r="650" spans="1:6" s="31" customFormat="1" ht="18" customHeight="1">
      <c r="A650" s="155">
        <v>15</v>
      </c>
      <c r="B650" s="25" t="s">
        <v>861</v>
      </c>
      <c r="C650" s="52" t="s">
        <v>252</v>
      </c>
      <c r="D650" s="159" t="s">
        <v>322</v>
      </c>
      <c r="E650" s="28" t="s">
        <v>189</v>
      </c>
      <c r="F650" s="29">
        <v>15</v>
      </c>
    </row>
    <row r="651" spans="1:6" s="31" customFormat="1" ht="18" customHeight="1">
      <c r="A651" s="155">
        <v>16</v>
      </c>
      <c r="B651" s="25" t="s">
        <v>862</v>
      </c>
      <c r="C651" s="52" t="s">
        <v>324</v>
      </c>
      <c r="D651" s="159" t="s">
        <v>325</v>
      </c>
      <c r="E651" s="28" t="s">
        <v>189</v>
      </c>
      <c r="F651" s="29"/>
    </row>
    <row r="652" spans="1:6" s="31" customFormat="1" ht="18" customHeight="1">
      <c r="A652" s="155">
        <v>17</v>
      </c>
      <c r="B652" s="25" t="s">
        <v>863</v>
      </c>
      <c r="C652" s="52" t="s">
        <v>327</v>
      </c>
      <c r="D652" s="159" t="s">
        <v>328</v>
      </c>
      <c r="E652" s="28" t="s">
        <v>186</v>
      </c>
      <c r="F652" s="29"/>
    </row>
    <row r="653" spans="1:6" s="31" customFormat="1" ht="18" customHeight="1">
      <c r="A653" s="155">
        <v>18</v>
      </c>
      <c r="B653" s="25" t="s">
        <v>864</v>
      </c>
      <c r="C653" s="52" t="s">
        <v>330</v>
      </c>
      <c r="D653" s="159" t="s">
        <v>331</v>
      </c>
      <c r="E653" s="28" t="s">
        <v>186</v>
      </c>
      <c r="F653" s="29"/>
    </row>
    <row r="654" spans="1:6" s="31" customFormat="1" ht="18" customHeight="1">
      <c r="A654" s="155">
        <v>19</v>
      </c>
      <c r="B654" s="25" t="s">
        <v>865</v>
      </c>
      <c r="C654" s="52" t="s">
        <v>333</v>
      </c>
      <c r="D654" s="159" t="s">
        <v>334</v>
      </c>
      <c r="E654" s="28" t="s">
        <v>186</v>
      </c>
      <c r="F654" s="29"/>
    </row>
    <row r="655" spans="1:6" s="31" customFormat="1" ht="18" customHeight="1">
      <c r="A655" s="155">
        <v>20</v>
      </c>
      <c r="B655" s="25" t="s">
        <v>866</v>
      </c>
      <c r="C655" s="52" t="s">
        <v>336</v>
      </c>
      <c r="D655" s="159" t="s">
        <v>337</v>
      </c>
      <c r="E655" s="28" t="s">
        <v>186</v>
      </c>
      <c r="F655" s="29"/>
    </row>
    <row r="656" spans="1:6" s="31" customFormat="1" ht="18" customHeight="1">
      <c r="A656" s="155">
        <v>21</v>
      </c>
      <c r="B656" s="25" t="s">
        <v>867</v>
      </c>
      <c r="C656" s="103" t="s">
        <v>1102</v>
      </c>
      <c r="D656" s="159" t="s">
        <v>339</v>
      </c>
      <c r="E656" s="28" t="s">
        <v>181</v>
      </c>
      <c r="F656" s="29">
        <v>1</v>
      </c>
    </row>
    <row r="657" spans="1:6" s="31" customFormat="1" ht="18" customHeight="1">
      <c r="A657" s="155">
        <v>22</v>
      </c>
      <c r="B657" s="25" t="s">
        <v>868</v>
      </c>
      <c r="C657" s="103" t="s">
        <v>1103</v>
      </c>
      <c r="D657" s="159" t="s">
        <v>341</v>
      </c>
      <c r="E657" s="28" t="s">
        <v>181</v>
      </c>
      <c r="F657" s="29"/>
    </row>
    <row r="658" spans="1:6" s="31" customFormat="1" ht="18" customHeight="1">
      <c r="A658" s="155">
        <v>23</v>
      </c>
      <c r="B658" s="25" t="s">
        <v>869</v>
      </c>
      <c r="C658" s="103" t="s">
        <v>1104</v>
      </c>
      <c r="D658" s="159" t="s">
        <v>343</v>
      </c>
      <c r="E658" s="28" t="s">
        <v>181</v>
      </c>
      <c r="F658" s="29">
        <v>1</v>
      </c>
    </row>
    <row r="659" spans="1:6" s="31" customFormat="1" ht="18" customHeight="1">
      <c r="A659" s="155">
        <v>24</v>
      </c>
      <c r="B659" s="25" t="s">
        <v>870</v>
      </c>
      <c r="C659" s="103" t="s">
        <v>1105</v>
      </c>
      <c r="D659" s="159" t="s">
        <v>345</v>
      </c>
      <c r="E659" s="28" t="s">
        <v>181</v>
      </c>
      <c r="F659" s="160"/>
    </row>
    <row r="660" spans="1:6" s="31" customFormat="1" ht="18" customHeight="1">
      <c r="A660" s="155">
        <v>25</v>
      </c>
      <c r="B660" s="25" t="s">
        <v>871</v>
      </c>
      <c r="C660" s="103" t="s">
        <v>1106</v>
      </c>
      <c r="D660" s="159" t="s">
        <v>347</v>
      </c>
      <c r="E660" s="28" t="s">
        <v>181</v>
      </c>
      <c r="F660" s="160"/>
    </row>
    <row r="661" spans="1:6" s="31" customFormat="1" ht="18" customHeight="1">
      <c r="A661" s="155">
        <v>26</v>
      </c>
      <c r="B661" s="25" t="s">
        <v>872</v>
      </c>
      <c r="C661" s="103" t="s">
        <v>1107</v>
      </c>
      <c r="D661" s="159" t="s">
        <v>349</v>
      </c>
      <c r="E661" s="28" t="s">
        <v>186</v>
      </c>
      <c r="F661" s="160">
        <v>2</v>
      </c>
    </row>
    <row r="662" spans="1:6" s="31" customFormat="1" ht="18" customHeight="1">
      <c r="A662" s="155">
        <v>27</v>
      </c>
      <c r="B662" s="25" t="s">
        <v>873</v>
      </c>
      <c r="C662" s="103" t="s">
        <v>1108</v>
      </c>
      <c r="D662" s="159" t="s">
        <v>351</v>
      </c>
      <c r="E662" s="28" t="s">
        <v>186</v>
      </c>
      <c r="F662" s="160"/>
    </row>
    <row r="663" spans="1:6" s="31" customFormat="1" ht="18" customHeight="1">
      <c r="A663" s="155">
        <v>28</v>
      </c>
      <c r="B663" s="25" t="s">
        <v>874</v>
      </c>
      <c r="C663" s="103" t="s">
        <v>1109</v>
      </c>
      <c r="D663" s="159" t="s">
        <v>353</v>
      </c>
      <c r="E663" s="28" t="s">
        <v>186</v>
      </c>
      <c r="F663" s="29">
        <v>2</v>
      </c>
    </row>
    <row r="664" spans="1:6" s="24" customFormat="1" ht="18" customHeight="1">
      <c r="A664" s="155">
        <v>29</v>
      </c>
      <c r="B664" s="25" t="s">
        <v>875</v>
      </c>
      <c r="C664" s="103" t="s">
        <v>1110</v>
      </c>
      <c r="D664" s="159" t="s">
        <v>355</v>
      </c>
      <c r="E664" s="28" t="s">
        <v>186</v>
      </c>
      <c r="F664" s="29"/>
    </row>
    <row r="665" spans="1:6" s="31" customFormat="1" ht="18" customHeight="1">
      <c r="A665" s="155">
        <v>30</v>
      </c>
      <c r="B665" s="25" t="s">
        <v>876</v>
      </c>
      <c r="C665" s="52" t="s">
        <v>357</v>
      </c>
      <c r="D665" s="159" t="s">
        <v>358</v>
      </c>
      <c r="E665" s="28" t="s">
        <v>186</v>
      </c>
      <c r="F665" s="29">
        <v>1</v>
      </c>
    </row>
    <row r="666" spans="1:6" s="31" customFormat="1" ht="18" customHeight="1">
      <c r="A666" s="155">
        <v>31</v>
      </c>
      <c r="B666" s="25" t="s">
        <v>877</v>
      </c>
      <c r="C666" s="52" t="s">
        <v>239</v>
      </c>
      <c r="D666" s="159" t="s">
        <v>360</v>
      </c>
      <c r="E666" s="28" t="s">
        <v>186</v>
      </c>
      <c r="F666" s="160">
        <v>1</v>
      </c>
    </row>
    <row r="667" spans="1:6" s="31" customFormat="1" ht="18" customHeight="1">
      <c r="A667" s="155">
        <v>32</v>
      </c>
      <c r="B667" s="25" t="s">
        <v>878</v>
      </c>
      <c r="C667" s="52" t="s">
        <v>361</v>
      </c>
      <c r="D667" s="159" t="s">
        <v>362</v>
      </c>
      <c r="E667" s="28" t="s">
        <v>186</v>
      </c>
      <c r="F667" s="160">
        <v>1</v>
      </c>
    </row>
    <row r="668" spans="1:6" s="31" customFormat="1" ht="18" customHeight="1">
      <c r="A668" s="155">
        <v>33</v>
      </c>
      <c r="B668" s="25" t="s">
        <v>879</v>
      </c>
      <c r="C668" s="52" t="s">
        <v>363</v>
      </c>
      <c r="D668" s="159" t="s">
        <v>364</v>
      </c>
      <c r="E668" s="28" t="s">
        <v>186</v>
      </c>
      <c r="F668" s="160">
        <v>1</v>
      </c>
    </row>
    <row r="669" spans="1:6" s="31" customFormat="1" ht="18" customHeight="1">
      <c r="A669" s="152"/>
      <c r="B669" s="11">
        <v>20</v>
      </c>
      <c r="C669" s="12" t="s">
        <v>1238</v>
      </c>
      <c r="D669" s="13" t="s">
        <v>1239</v>
      </c>
      <c r="E669" s="153" t="s">
        <v>186</v>
      </c>
      <c r="F669" s="154">
        <v>1</v>
      </c>
    </row>
    <row r="670" spans="1:6" s="76" customFormat="1" ht="18" customHeight="1">
      <c r="A670" s="155"/>
      <c r="B670" s="18" t="s">
        <v>1240</v>
      </c>
      <c r="C670" s="156" t="s">
        <v>1161</v>
      </c>
      <c r="D670" s="157"/>
      <c r="E670" s="21"/>
      <c r="F670" s="22"/>
    </row>
    <row r="671" spans="1:6" s="24" customFormat="1" ht="18" customHeight="1">
      <c r="A671" s="155">
        <v>1</v>
      </c>
      <c r="B671" s="25" t="s">
        <v>1241</v>
      </c>
      <c r="C671" s="52" t="s">
        <v>285</v>
      </c>
      <c r="D671" s="159" t="s">
        <v>286</v>
      </c>
      <c r="E671" s="28" t="s">
        <v>186</v>
      </c>
      <c r="F671" s="29">
        <v>3</v>
      </c>
    </row>
    <row r="672" spans="1:6" s="31" customFormat="1" ht="18" customHeight="1">
      <c r="A672" s="155">
        <v>2</v>
      </c>
      <c r="B672" s="25" t="s">
        <v>1152</v>
      </c>
      <c r="C672" s="52" t="s">
        <v>1285</v>
      </c>
      <c r="D672" s="159" t="s">
        <v>287</v>
      </c>
      <c r="E672" s="28" t="s">
        <v>181</v>
      </c>
      <c r="F672" s="29"/>
    </row>
    <row r="673" spans="1:6" s="31" customFormat="1" ht="18" customHeight="1">
      <c r="A673" s="155">
        <v>3</v>
      </c>
      <c r="B673" s="25" t="s">
        <v>880</v>
      </c>
      <c r="C673" s="52" t="s">
        <v>1286</v>
      </c>
      <c r="D673" s="159" t="s">
        <v>288</v>
      </c>
      <c r="E673" s="28" t="s">
        <v>181</v>
      </c>
      <c r="F673" s="29"/>
    </row>
    <row r="674" spans="1:6" s="31" customFormat="1" ht="18" customHeight="1">
      <c r="A674" s="155">
        <v>4</v>
      </c>
      <c r="B674" s="25" t="s">
        <v>881</v>
      </c>
      <c r="C674" s="52" t="s">
        <v>289</v>
      </c>
      <c r="D674" s="159" t="s">
        <v>290</v>
      </c>
      <c r="E674" s="28" t="s">
        <v>181</v>
      </c>
      <c r="F674" s="29">
        <v>1</v>
      </c>
    </row>
    <row r="675" spans="1:6" s="31" customFormat="1" ht="18" customHeight="1">
      <c r="A675" s="155">
        <v>5</v>
      </c>
      <c r="B675" s="25" t="s">
        <v>882</v>
      </c>
      <c r="C675" s="52" t="s">
        <v>292</v>
      </c>
      <c r="D675" s="159" t="s">
        <v>293</v>
      </c>
      <c r="E675" s="28" t="s">
        <v>186</v>
      </c>
      <c r="F675" s="29">
        <v>1</v>
      </c>
    </row>
    <row r="676" spans="1:6" s="31" customFormat="1" ht="18" customHeight="1">
      <c r="A676" s="155">
        <v>6</v>
      </c>
      <c r="B676" s="25" t="s">
        <v>883</v>
      </c>
      <c r="C676" s="52" t="s">
        <v>295</v>
      </c>
      <c r="D676" s="159" t="s">
        <v>296</v>
      </c>
      <c r="E676" s="28" t="s">
        <v>181</v>
      </c>
      <c r="F676" s="29"/>
    </row>
    <row r="677" spans="1:6" s="31" customFormat="1" ht="18" customHeight="1">
      <c r="A677" s="155">
        <v>7</v>
      </c>
      <c r="B677" s="25" t="s">
        <v>884</v>
      </c>
      <c r="C677" s="52" t="s">
        <v>298</v>
      </c>
      <c r="D677" s="159" t="s">
        <v>299</v>
      </c>
      <c r="E677" s="28" t="s">
        <v>181</v>
      </c>
      <c r="F677" s="29"/>
    </row>
    <row r="678" spans="1:6" s="31" customFormat="1" ht="18" customHeight="1">
      <c r="A678" s="155">
        <v>8</v>
      </c>
      <c r="B678" s="25" t="s">
        <v>885</v>
      </c>
      <c r="C678" s="52" t="s">
        <v>301</v>
      </c>
      <c r="D678" s="159" t="s">
        <v>302</v>
      </c>
      <c r="E678" s="28" t="s">
        <v>186</v>
      </c>
      <c r="F678" s="160">
        <v>1</v>
      </c>
    </row>
    <row r="679" spans="1:6" s="31" customFormat="1" ht="18" customHeight="1">
      <c r="A679" s="155">
        <v>9</v>
      </c>
      <c r="B679" s="25" t="s">
        <v>886</v>
      </c>
      <c r="C679" s="52" t="s">
        <v>304</v>
      </c>
      <c r="D679" s="159" t="s">
        <v>305</v>
      </c>
      <c r="E679" s="28" t="s">
        <v>186</v>
      </c>
      <c r="F679" s="160">
        <v>1</v>
      </c>
    </row>
    <row r="680" spans="1:6" s="31" customFormat="1" ht="18" customHeight="1">
      <c r="A680" s="155">
        <v>10</v>
      </c>
      <c r="B680" s="25" t="s">
        <v>887</v>
      </c>
      <c r="C680" s="52" t="s">
        <v>307</v>
      </c>
      <c r="D680" s="159" t="s">
        <v>308</v>
      </c>
      <c r="E680" s="28" t="s">
        <v>186</v>
      </c>
      <c r="F680" s="29">
        <v>2</v>
      </c>
    </row>
    <row r="681" spans="1:6" s="31" customFormat="1" ht="18" customHeight="1">
      <c r="A681" s="155">
        <v>11</v>
      </c>
      <c r="B681" s="25" t="s">
        <v>888</v>
      </c>
      <c r="C681" s="52" t="s">
        <v>310</v>
      </c>
      <c r="D681" s="159" t="s">
        <v>311</v>
      </c>
      <c r="E681" s="28" t="s">
        <v>189</v>
      </c>
      <c r="F681" s="29">
        <v>50</v>
      </c>
    </row>
    <row r="682" spans="1:6" s="31" customFormat="1" ht="18" customHeight="1">
      <c r="A682" s="155">
        <v>12</v>
      </c>
      <c r="B682" s="25" t="s">
        <v>889</v>
      </c>
      <c r="C682" s="52" t="s">
        <v>313</v>
      </c>
      <c r="D682" s="159" t="s">
        <v>314</v>
      </c>
      <c r="E682" s="28" t="s">
        <v>189</v>
      </c>
      <c r="F682" s="29">
        <v>10</v>
      </c>
    </row>
    <row r="683" spans="1:6" s="31" customFormat="1" ht="18" customHeight="1">
      <c r="A683" s="155">
        <v>13</v>
      </c>
      <c r="B683" s="25" t="s">
        <v>890</v>
      </c>
      <c r="C683" s="52" t="s">
        <v>316</v>
      </c>
      <c r="D683" s="159" t="s">
        <v>317</v>
      </c>
      <c r="E683" s="28" t="s">
        <v>189</v>
      </c>
      <c r="F683" s="29">
        <v>5</v>
      </c>
    </row>
    <row r="684" spans="1:6" s="31" customFormat="1" ht="18" customHeight="1">
      <c r="A684" s="155">
        <v>14</v>
      </c>
      <c r="B684" s="25" t="s">
        <v>891</v>
      </c>
      <c r="C684" s="52" t="s">
        <v>319</v>
      </c>
      <c r="D684" s="159" t="s">
        <v>320</v>
      </c>
      <c r="E684" s="28" t="s">
        <v>189</v>
      </c>
      <c r="F684" s="29">
        <v>5</v>
      </c>
    </row>
    <row r="685" spans="1:6" s="31" customFormat="1" ht="18" customHeight="1">
      <c r="A685" s="155">
        <v>15</v>
      </c>
      <c r="B685" s="25" t="s">
        <v>892</v>
      </c>
      <c r="C685" s="52" t="s">
        <v>252</v>
      </c>
      <c r="D685" s="159" t="s">
        <v>322</v>
      </c>
      <c r="E685" s="28" t="s">
        <v>189</v>
      </c>
      <c r="F685" s="29">
        <v>15</v>
      </c>
    </row>
    <row r="686" spans="1:6" s="31" customFormat="1" ht="18" customHeight="1">
      <c r="A686" s="155">
        <v>16</v>
      </c>
      <c r="B686" s="25" t="s">
        <v>893</v>
      </c>
      <c r="C686" s="52" t="s">
        <v>324</v>
      </c>
      <c r="D686" s="159" t="s">
        <v>325</v>
      </c>
      <c r="E686" s="28" t="s">
        <v>189</v>
      </c>
      <c r="F686" s="29"/>
    </row>
    <row r="687" spans="1:6" s="31" customFormat="1" ht="18" customHeight="1">
      <c r="A687" s="155">
        <v>17</v>
      </c>
      <c r="B687" s="25" t="s">
        <v>894</v>
      </c>
      <c r="C687" s="52" t="s">
        <v>327</v>
      </c>
      <c r="D687" s="159" t="s">
        <v>328</v>
      </c>
      <c r="E687" s="28" t="s">
        <v>186</v>
      </c>
      <c r="F687" s="29"/>
    </row>
    <row r="688" spans="1:6" s="31" customFormat="1" ht="18" customHeight="1">
      <c r="A688" s="155">
        <v>18</v>
      </c>
      <c r="B688" s="25" t="s">
        <v>895</v>
      </c>
      <c r="C688" s="52" t="s">
        <v>330</v>
      </c>
      <c r="D688" s="159" t="s">
        <v>331</v>
      </c>
      <c r="E688" s="28" t="s">
        <v>186</v>
      </c>
      <c r="F688" s="29"/>
    </row>
    <row r="689" spans="1:6" s="31" customFormat="1" ht="18" customHeight="1">
      <c r="A689" s="155">
        <v>19</v>
      </c>
      <c r="B689" s="25" t="s">
        <v>896</v>
      </c>
      <c r="C689" s="52" t="s">
        <v>333</v>
      </c>
      <c r="D689" s="159" t="s">
        <v>334</v>
      </c>
      <c r="E689" s="28" t="s">
        <v>186</v>
      </c>
      <c r="F689" s="29"/>
    </row>
    <row r="690" spans="1:6" s="31" customFormat="1" ht="18" customHeight="1">
      <c r="A690" s="155">
        <v>20</v>
      </c>
      <c r="B690" s="25" t="s">
        <v>897</v>
      </c>
      <c r="C690" s="52" t="s">
        <v>336</v>
      </c>
      <c r="D690" s="159" t="s">
        <v>337</v>
      </c>
      <c r="E690" s="28" t="s">
        <v>186</v>
      </c>
      <c r="F690" s="29"/>
    </row>
    <row r="691" spans="1:6" s="31" customFormat="1" ht="18" customHeight="1">
      <c r="A691" s="155">
        <v>21</v>
      </c>
      <c r="B691" s="25" t="s">
        <v>898</v>
      </c>
      <c r="C691" s="103" t="s">
        <v>1102</v>
      </c>
      <c r="D691" s="159" t="s">
        <v>339</v>
      </c>
      <c r="E691" s="28" t="s">
        <v>181</v>
      </c>
      <c r="F691" s="29"/>
    </row>
    <row r="692" spans="1:6" s="31" customFormat="1" ht="18" customHeight="1">
      <c r="A692" s="155">
        <v>22</v>
      </c>
      <c r="B692" s="25" t="s">
        <v>899</v>
      </c>
      <c r="C692" s="103" t="s">
        <v>1103</v>
      </c>
      <c r="D692" s="159" t="s">
        <v>341</v>
      </c>
      <c r="E692" s="28" t="s">
        <v>181</v>
      </c>
      <c r="F692" s="29"/>
    </row>
    <row r="693" spans="1:6" s="31" customFormat="1" ht="18" customHeight="1">
      <c r="A693" s="155">
        <v>23</v>
      </c>
      <c r="B693" s="25" t="s">
        <v>900</v>
      </c>
      <c r="C693" s="103" t="s">
        <v>1104</v>
      </c>
      <c r="D693" s="159" t="s">
        <v>343</v>
      </c>
      <c r="E693" s="28" t="s">
        <v>181</v>
      </c>
      <c r="F693" s="29">
        <v>2</v>
      </c>
    </row>
    <row r="694" spans="1:6" s="31" customFormat="1" ht="18" customHeight="1">
      <c r="A694" s="155">
        <v>24</v>
      </c>
      <c r="B694" s="25" t="s">
        <v>901</v>
      </c>
      <c r="C694" s="103" t="s">
        <v>1105</v>
      </c>
      <c r="D694" s="159" t="s">
        <v>345</v>
      </c>
      <c r="E694" s="28" t="s">
        <v>181</v>
      </c>
      <c r="F694" s="160"/>
    </row>
    <row r="695" spans="1:6" s="31" customFormat="1" ht="18" customHeight="1">
      <c r="A695" s="155">
        <v>25</v>
      </c>
      <c r="B695" s="25" t="s">
        <v>902</v>
      </c>
      <c r="C695" s="103" t="s">
        <v>1106</v>
      </c>
      <c r="D695" s="159" t="s">
        <v>347</v>
      </c>
      <c r="E695" s="28" t="s">
        <v>181</v>
      </c>
      <c r="F695" s="160"/>
    </row>
    <row r="696" spans="1:6" s="31" customFormat="1" ht="18" customHeight="1">
      <c r="A696" s="155">
        <v>26</v>
      </c>
      <c r="B696" s="25" t="s">
        <v>903</v>
      </c>
      <c r="C696" s="103" t="s">
        <v>1107</v>
      </c>
      <c r="D696" s="159" t="s">
        <v>349</v>
      </c>
      <c r="E696" s="28" t="s">
        <v>186</v>
      </c>
      <c r="F696" s="160"/>
    </row>
    <row r="697" spans="1:6" s="31" customFormat="1" ht="18" customHeight="1">
      <c r="A697" s="155">
        <v>27</v>
      </c>
      <c r="B697" s="25" t="s">
        <v>904</v>
      </c>
      <c r="C697" s="103" t="s">
        <v>1108</v>
      </c>
      <c r="D697" s="159" t="s">
        <v>351</v>
      </c>
      <c r="E697" s="28" t="s">
        <v>186</v>
      </c>
      <c r="F697" s="160">
        <v>2</v>
      </c>
    </row>
    <row r="698" spans="1:6" s="31" customFormat="1" ht="18" customHeight="1">
      <c r="A698" s="155">
        <v>28</v>
      </c>
      <c r="B698" s="25" t="s">
        <v>905</v>
      </c>
      <c r="C698" s="103" t="s">
        <v>1109</v>
      </c>
      <c r="D698" s="159" t="s">
        <v>353</v>
      </c>
      <c r="E698" s="28" t="s">
        <v>186</v>
      </c>
      <c r="F698" s="22"/>
    </row>
    <row r="699" spans="1:6" s="31" customFormat="1" ht="18" customHeight="1">
      <c r="A699" s="155">
        <v>29</v>
      </c>
      <c r="B699" s="25" t="s">
        <v>906</v>
      </c>
      <c r="C699" s="103" t="s">
        <v>1110</v>
      </c>
      <c r="D699" s="159" t="s">
        <v>355</v>
      </c>
      <c r="E699" s="28" t="s">
        <v>186</v>
      </c>
      <c r="F699" s="29">
        <v>2</v>
      </c>
    </row>
    <row r="700" spans="1:6" s="31" customFormat="1" ht="18" customHeight="1">
      <c r="A700" s="155">
        <v>30</v>
      </c>
      <c r="B700" s="25" t="s">
        <v>907</v>
      </c>
      <c r="C700" s="52" t="s">
        <v>357</v>
      </c>
      <c r="D700" s="159" t="s">
        <v>358</v>
      </c>
      <c r="E700" s="28" t="s">
        <v>186</v>
      </c>
      <c r="F700" s="29">
        <v>1</v>
      </c>
    </row>
    <row r="701" spans="1:6" s="24" customFormat="1" ht="18" customHeight="1">
      <c r="A701" s="155">
        <v>31</v>
      </c>
      <c r="B701" s="25" t="s">
        <v>908</v>
      </c>
      <c r="C701" s="52" t="s">
        <v>239</v>
      </c>
      <c r="D701" s="159" t="s">
        <v>360</v>
      </c>
      <c r="E701" s="28" t="s">
        <v>186</v>
      </c>
      <c r="F701" s="160">
        <v>1</v>
      </c>
    </row>
    <row r="702" spans="1:6" s="31" customFormat="1" ht="18" customHeight="1">
      <c r="A702" s="155">
        <v>32</v>
      </c>
      <c r="B702" s="25" t="s">
        <v>909</v>
      </c>
      <c r="C702" s="52" t="s">
        <v>361</v>
      </c>
      <c r="D702" s="159" t="s">
        <v>362</v>
      </c>
      <c r="E702" s="28" t="s">
        <v>186</v>
      </c>
      <c r="F702" s="160">
        <v>1</v>
      </c>
    </row>
    <row r="703" spans="1:6" s="31" customFormat="1" ht="18" customHeight="1">
      <c r="A703" s="155">
        <v>33</v>
      </c>
      <c r="B703" s="25" t="s">
        <v>910</v>
      </c>
      <c r="C703" s="52" t="s">
        <v>363</v>
      </c>
      <c r="D703" s="159" t="s">
        <v>364</v>
      </c>
      <c r="E703" s="28" t="s">
        <v>186</v>
      </c>
      <c r="F703" s="160">
        <v>1</v>
      </c>
    </row>
    <row r="704" spans="1:6" s="31" customFormat="1" ht="18" customHeight="1">
      <c r="A704" s="152"/>
      <c r="B704" s="11">
        <v>21</v>
      </c>
      <c r="C704" s="12" t="s">
        <v>1242</v>
      </c>
      <c r="D704" s="13" t="s">
        <v>1243</v>
      </c>
      <c r="E704" s="153" t="s">
        <v>186</v>
      </c>
      <c r="F704" s="154">
        <v>1</v>
      </c>
    </row>
    <row r="705" spans="1:6" s="31" customFormat="1" ht="18" customHeight="1">
      <c r="A705" s="155"/>
      <c r="B705" s="18" t="s">
        <v>1244</v>
      </c>
      <c r="C705" s="156" t="s">
        <v>1161</v>
      </c>
      <c r="D705" s="157"/>
      <c r="E705" s="21"/>
      <c r="F705" s="22"/>
    </row>
    <row r="706" spans="1:6" s="31" customFormat="1" ht="18" customHeight="1">
      <c r="A706" s="155">
        <v>1</v>
      </c>
      <c r="B706" s="25" t="s">
        <v>1245</v>
      </c>
      <c r="C706" s="52" t="s">
        <v>285</v>
      </c>
      <c r="D706" s="159" t="s">
        <v>286</v>
      </c>
      <c r="E706" s="28" t="s">
        <v>186</v>
      </c>
      <c r="F706" s="29">
        <v>1</v>
      </c>
    </row>
    <row r="707" spans="1:6" s="76" customFormat="1" ht="18" customHeight="1">
      <c r="A707" s="155">
        <v>2</v>
      </c>
      <c r="B707" s="25" t="s">
        <v>1153</v>
      </c>
      <c r="C707" s="52" t="s">
        <v>1285</v>
      </c>
      <c r="D707" s="159" t="s">
        <v>287</v>
      </c>
      <c r="E707" s="28" t="s">
        <v>181</v>
      </c>
      <c r="F707" s="29"/>
    </row>
    <row r="708" spans="1:6" s="24" customFormat="1" ht="18" customHeight="1">
      <c r="A708" s="155">
        <v>3</v>
      </c>
      <c r="B708" s="25" t="s">
        <v>911</v>
      </c>
      <c r="C708" s="52" t="s">
        <v>1286</v>
      </c>
      <c r="D708" s="159" t="s">
        <v>288</v>
      </c>
      <c r="E708" s="28" t="s">
        <v>181</v>
      </c>
      <c r="F708" s="29"/>
    </row>
    <row r="709" spans="1:6" s="31" customFormat="1" ht="18" customHeight="1">
      <c r="A709" s="155">
        <v>4</v>
      </c>
      <c r="B709" s="25" t="s">
        <v>912</v>
      </c>
      <c r="C709" s="52" t="s">
        <v>289</v>
      </c>
      <c r="D709" s="159" t="s">
        <v>290</v>
      </c>
      <c r="E709" s="28" t="s">
        <v>181</v>
      </c>
      <c r="F709" s="29">
        <v>1</v>
      </c>
    </row>
    <row r="710" spans="1:6" s="31" customFormat="1" ht="18" customHeight="1">
      <c r="A710" s="155">
        <v>5</v>
      </c>
      <c r="B710" s="25" t="s">
        <v>913</v>
      </c>
      <c r="C710" s="52" t="s">
        <v>292</v>
      </c>
      <c r="D710" s="159" t="s">
        <v>293</v>
      </c>
      <c r="E710" s="28" t="s">
        <v>186</v>
      </c>
      <c r="F710" s="29">
        <v>1</v>
      </c>
    </row>
    <row r="711" spans="1:6" s="31" customFormat="1" ht="18" customHeight="1">
      <c r="A711" s="155">
        <v>6</v>
      </c>
      <c r="B711" s="25" t="s">
        <v>914</v>
      </c>
      <c r="C711" s="52" t="s">
        <v>295</v>
      </c>
      <c r="D711" s="159" t="s">
        <v>296</v>
      </c>
      <c r="E711" s="28" t="s">
        <v>181</v>
      </c>
      <c r="F711" s="29"/>
    </row>
    <row r="712" spans="1:6" s="31" customFormat="1" ht="18" customHeight="1">
      <c r="A712" s="155">
        <v>7</v>
      </c>
      <c r="B712" s="25" t="s">
        <v>915</v>
      </c>
      <c r="C712" s="52" t="s">
        <v>298</v>
      </c>
      <c r="D712" s="159" t="s">
        <v>299</v>
      </c>
      <c r="E712" s="28" t="s">
        <v>181</v>
      </c>
      <c r="F712" s="29"/>
    </row>
    <row r="713" spans="1:6" s="31" customFormat="1" ht="18" customHeight="1">
      <c r="A713" s="155">
        <v>8</v>
      </c>
      <c r="B713" s="25" t="s">
        <v>916</v>
      </c>
      <c r="C713" s="52" t="s">
        <v>301</v>
      </c>
      <c r="D713" s="159" t="s">
        <v>302</v>
      </c>
      <c r="E713" s="28" t="s">
        <v>186</v>
      </c>
      <c r="F713" s="160"/>
    </row>
    <row r="714" spans="1:6" s="31" customFormat="1" ht="18" customHeight="1">
      <c r="A714" s="155">
        <v>9</v>
      </c>
      <c r="B714" s="25" t="s">
        <v>917</v>
      </c>
      <c r="C714" s="52" t="s">
        <v>304</v>
      </c>
      <c r="D714" s="159" t="s">
        <v>305</v>
      </c>
      <c r="E714" s="28" t="s">
        <v>186</v>
      </c>
      <c r="F714" s="160"/>
    </row>
    <row r="715" spans="1:6" s="31" customFormat="1" ht="18" customHeight="1">
      <c r="A715" s="155">
        <v>10</v>
      </c>
      <c r="B715" s="25" t="s">
        <v>918</v>
      </c>
      <c r="C715" s="52" t="s">
        <v>307</v>
      </c>
      <c r="D715" s="159" t="s">
        <v>308</v>
      </c>
      <c r="E715" s="28" t="s">
        <v>186</v>
      </c>
      <c r="F715" s="29"/>
    </row>
    <row r="716" spans="1:6" s="31" customFormat="1" ht="18" customHeight="1">
      <c r="A716" s="155">
        <v>11</v>
      </c>
      <c r="B716" s="25" t="s">
        <v>919</v>
      </c>
      <c r="C716" s="52" t="s">
        <v>310</v>
      </c>
      <c r="D716" s="159" t="s">
        <v>311</v>
      </c>
      <c r="E716" s="28" t="s">
        <v>189</v>
      </c>
      <c r="F716" s="29">
        <v>300</v>
      </c>
    </row>
    <row r="717" spans="1:6" s="31" customFormat="1" ht="18" customHeight="1">
      <c r="A717" s="155">
        <v>12</v>
      </c>
      <c r="B717" s="25" t="s">
        <v>920</v>
      </c>
      <c r="C717" s="52" t="s">
        <v>313</v>
      </c>
      <c r="D717" s="159" t="s">
        <v>314</v>
      </c>
      <c r="E717" s="28" t="s">
        <v>189</v>
      </c>
      <c r="F717" s="29">
        <v>10</v>
      </c>
    </row>
    <row r="718" spans="1:6" s="31" customFormat="1" ht="18" customHeight="1">
      <c r="A718" s="155">
        <v>13</v>
      </c>
      <c r="B718" s="25" t="s">
        <v>921</v>
      </c>
      <c r="C718" s="52" t="s">
        <v>316</v>
      </c>
      <c r="D718" s="159" t="s">
        <v>317</v>
      </c>
      <c r="E718" s="28" t="s">
        <v>189</v>
      </c>
      <c r="F718" s="29">
        <v>5</v>
      </c>
    </row>
    <row r="719" spans="1:6" s="31" customFormat="1" ht="18" customHeight="1">
      <c r="A719" s="155">
        <v>14</v>
      </c>
      <c r="B719" s="25" t="s">
        <v>922</v>
      </c>
      <c r="C719" s="52" t="s">
        <v>319</v>
      </c>
      <c r="D719" s="159" t="s">
        <v>320</v>
      </c>
      <c r="E719" s="28" t="s">
        <v>189</v>
      </c>
      <c r="F719" s="29">
        <v>5</v>
      </c>
    </row>
    <row r="720" spans="1:6" s="31" customFormat="1" ht="18" customHeight="1">
      <c r="A720" s="155">
        <v>15</v>
      </c>
      <c r="B720" s="25" t="s">
        <v>923</v>
      </c>
      <c r="C720" s="52" t="s">
        <v>252</v>
      </c>
      <c r="D720" s="159" t="s">
        <v>322</v>
      </c>
      <c r="E720" s="28" t="s">
        <v>189</v>
      </c>
      <c r="F720" s="29">
        <v>15</v>
      </c>
    </row>
    <row r="721" spans="1:6" s="31" customFormat="1" ht="18" customHeight="1">
      <c r="A721" s="155">
        <v>16</v>
      </c>
      <c r="B721" s="25" t="s">
        <v>924</v>
      </c>
      <c r="C721" s="52" t="s">
        <v>324</v>
      </c>
      <c r="D721" s="159" t="s">
        <v>325</v>
      </c>
      <c r="E721" s="28" t="s">
        <v>189</v>
      </c>
      <c r="F721" s="29"/>
    </row>
    <row r="722" spans="1:6" s="31" customFormat="1" ht="18" customHeight="1">
      <c r="A722" s="155">
        <v>17</v>
      </c>
      <c r="B722" s="25" t="s">
        <v>925</v>
      </c>
      <c r="C722" s="52" t="s">
        <v>327</v>
      </c>
      <c r="D722" s="159" t="s">
        <v>328</v>
      </c>
      <c r="E722" s="28" t="s">
        <v>186</v>
      </c>
      <c r="F722" s="29"/>
    </row>
    <row r="723" spans="1:6" s="31" customFormat="1" ht="18" customHeight="1">
      <c r="A723" s="155">
        <v>18</v>
      </c>
      <c r="B723" s="25" t="s">
        <v>926</v>
      </c>
      <c r="C723" s="52" t="s">
        <v>330</v>
      </c>
      <c r="D723" s="159" t="s">
        <v>331</v>
      </c>
      <c r="E723" s="28" t="s">
        <v>186</v>
      </c>
      <c r="F723" s="29"/>
    </row>
    <row r="724" spans="1:6" s="31" customFormat="1" ht="18" customHeight="1">
      <c r="A724" s="155">
        <v>19</v>
      </c>
      <c r="B724" s="25" t="s">
        <v>927</v>
      </c>
      <c r="C724" s="52" t="s">
        <v>333</v>
      </c>
      <c r="D724" s="159" t="s">
        <v>334</v>
      </c>
      <c r="E724" s="28" t="s">
        <v>186</v>
      </c>
      <c r="F724" s="29"/>
    </row>
    <row r="725" spans="1:6" s="31" customFormat="1" ht="18" customHeight="1">
      <c r="A725" s="155">
        <v>20</v>
      </c>
      <c r="B725" s="25" t="s">
        <v>928</v>
      </c>
      <c r="C725" s="52" t="s">
        <v>336</v>
      </c>
      <c r="D725" s="159" t="s">
        <v>337</v>
      </c>
      <c r="E725" s="28" t="s">
        <v>186</v>
      </c>
      <c r="F725" s="29"/>
    </row>
    <row r="726" spans="1:6" s="31" customFormat="1" ht="18" customHeight="1">
      <c r="A726" s="155">
        <v>21</v>
      </c>
      <c r="B726" s="25" t="s">
        <v>929</v>
      </c>
      <c r="C726" s="103" t="s">
        <v>1102</v>
      </c>
      <c r="D726" s="159" t="s">
        <v>339</v>
      </c>
      <c r="E726" s="28" t="s">
        <v>181</v>
      </c>
      <c r="F726" s="29"/>
    </row>
    <row r="727" spans="1:6" s="31" customFormat="1" ht="18" customHeight="1">
      <c r="A727" s="155">
        <v>22</v>
      </c>
      <c r="B727" s="25" t="s">
        <v>930</v>
      </c>
      <c r="C727" s="103" t="s">
        <v>1103</v>
      </c>
      <c r="D727" s="159" t="s">
        <v>341</v>
      </c>
      <c r="E727" s="28" t="s">
        <v>181</v>
      </c>
      <c r="F727" s="29">
        <v>1</v>
      </c>
    </row>
    <row r="728" spans="1:6" s="31" customFormat="1" ht="18" customHeight="1">
      <c r="A728" s="155">
        <v>23</v>
      </c>
      <c r="B728" s="25" t="s">
        <v>931</v>
      </c>
      <c r="C728" s="103" t="s">
        <v>1104</v>
      </c>
      <c r="D728" s="159" t="s">
        <v>343</v>
      </c>
      <c r="E728" s="28" t="s">
        <v>181</v>
      </c>
      <c r="F728" s="29"/>
    </row>
    <row r="729" spans="1:6" s="31" customFormat="1" ht="18" customHeight="1">
      <c r="A729" s="155">
        <v>24</v>
      </c>
      <c r="B729" s="25" t="s">
        <v>932</v>
      </c>
      <c r="C729" s="103" t="s">
        <v>1105</v>
      </c>
      <c r="D729" s="159" t="s">
        <v>345</v>
      </c>
      <c r="E729" s="28" t="s">
        <v>181</v>
      </c>
      <c r="F729" s="160"/>
    </row>
    <row r="730" spans="1:6" s="31" customFormat="1" ht="18" customHeight="1">
      <c r="A730" s="155">
        <v>25</v>
      </c>
      <c r="B730" s="25" t="s">
        <v>933</v>
      </c>
      <c r="C730" s="103" t="s">
        <v>1106</v>
      </c>
      <c r="D730" s="159" t="s">
        <v>347</v>
      </c>
      <c r="E730" s="28" t="s">
        <v>181</v>
      </c>
      <c r="F730" s="160"/>
    </row>
    <row r="731" spans="1:6" s="31" customFormat="1" ht="18" customHeight="1">
      <c r="A731" s="155">
        <v>26</v>
      </c>
      <c r="B731" s="25" t="s">
        <v>934</v>
      </c>
      <c r="C731" s="103" t="s">
        <v>1107</v>
      </c>
      <c r="D731" s="159" t="s">
        <v>349</v>
      </c>
      <c r="E731" s="28" t="s">
        <v>186</v>
      </c>
      <c r="F731" s="160">
        <v>1</v>
      </c>
    </row>
    <row r="732" spans="1:6" s="31" customFormat="1" ht="18" customHeight="1">
      <c r="A732" s="155">
        <v>27</v>
      </c>
      <c r="B732" s="25" t="s">
        <v>935</v>
      </c>
      <c r="C732" s="103" t="s">
        <v>1108</v>
      </c>
      <c r="D732" s="159" t="s">
        <v>351</v>
      </c>
      <c r="E732" s="28" t="s">
        <v>186</v>
      </c>
      <c r="F732" s="160"/>
    </row>
    <row r="733" spans="1:6" s="31" customFormat="1" ht="18" customHeight="1">
      <c r="A733" s="155">
        <v>28</v>
      </c>
      <c r="B733" s="25" t="s">
        <v>936</v>
      </c>
      <c r="C733" s="103" t="s">
        <v>1109</v>
      </c>
      <c r="D733" s="159" t="s">
        <v>353</v>
      </c>
      <c r="E733" s="28" t="s">
        <v>186</v>
      </c>
      <c r="F733" s="29">
        <v>1</v>
      </c>
    </row>
    <row r="734" spans="1:6" s="31" customFormat="1" ht="18" customHeight="1">
      <c r="A734" s="155">
        <v>29</v>
      </c>
      <c r="B734" s="25" t="s">
        <v>937</v>
      </c>
      <c r="C734" s="103" t="s">
        <v>1110</v>
      </c>
      <c r="D734" s="159" t="s">
        <v>355</v>
      </c>
      <c r="E734" s="28" t="s">
        <v>186</v>
      </c>
      <c r="F734" s="29"/>
    </row>
    <row r="735" spans="1:6" s="31" customFormat="1" ht="18" customHeight="1">
      <c r="A735" s="155">
        <v>30</v>
      </c>
      <c r="B735" s="25" t="s">
        <v>938</v>
      </c>
      <c r="C735" s="52" t="s">
        <v>357</v>
      </c>
      <c r="D735" s="159" t="s">
        <v>358</v>
      </c>
      <c r="E735" s="28" t="s">
        <v>186</v>
      </c>
      <c r="F735" s="29">
        <v>1</v>
      </c>
    </row>
    <row r="736" spans="1:6" s="31" customFormat="1" ht="18" customHeight="1">
      <c r="A736" s="155">
        <v>31</v>
      </c>
      <c r="B736" s="25" t="s">
        <v>939</v>
      </c>
      <c r="C736" s="52" t="s">
        <v>239</v>
      </c>
      <c r="D736" s="159" t="s">
        <v>360</v>
      </c>
      <c r="E736" s="28" t="s">
        <v>186</v>
      </c>
      <c r="F736" s="160">
        <v>1</v>
      </c>
    </row>
    <row r="737" spans="1:6" s="31" customFormat="1" ht="18" customHeight="1">
      <c r="A737" s="155">
        <v>32</v>
      </c>
      <c r="B737" s="25" t="s">
        <v>940</v>
      </c>
      <c r="C737" s="52" t="s">
        <v>361</v>
      </c>
      <c r="D737" s="159" t="s">
        <v>362</v>
      </c>
      <c r="E737" s="28" t="s">
        <v>186</v>
      </c>
      <c r="F737" s="160">
        <v>1</v>
      </c>
    </row>
    <row r="738" spans="1:6" s="24" customFormat="1" ht="18" customHeight="1">
      <c r="A738" s="155">
        <v>33</v>
      </c>
      <c r="B738" s="25" t="s">
        <v>941</v>
      </c>
      <c r="C738" s="52" t="s">
        <v>363</v>
      </c>
      <c r="D738" s="159" t="s">
        <v>364</v>
      </c>
      <c r="E738" s="28" t="s">
        <v>186</v>
      </c>
      <c r="F738" s="160">
        <v>1</v>
      </c>
    </row>
    <row r="739" spans="1:6" s="31" customFormat="1" ht="18" customHeight="1">
      <c r="A739" s="152"/>
      <c r="B739" s="11">
        <v>22</v>
      </c>
      <c r="C739" s="12" t="s">
        <v>1246</v>
      </c>
      <c r="D739" s="13" t="s">
        <v>1247</v>
      </c>
      <c r="E739" s="153" t="s">
        <v>186</v>
      </c>
      <c r="F739" s="154">
        <v>1</v>
      </c>
    </row>
    <row r="740" spans="1:6" s="31" customFormat="1" ht="18" customHeight="1">
      <c r="A740" s="155"/>
      <c r="B740" s="18" t="s">
        <v>1248</v>
      </c>
      <c r="C740" s="156" t="s">
        <v>1161</v>
      </c>
      <c r="D740" s="157"/>
      <c r="E740" s="21"/>
      <c r="F740" s="22"/>
    </row>
    <row r="741" spans="1:6" s="31" customFormat="1" ht="18" customHeight="1">
      <c r="A741" s="155">
        <v>1</v>
      </c>
      <c r="B741" s="25" t="s">
        <v>1249</v>
      </c>
      <c r="C741" s="52" t="s">
        <v>285</v>
      </c>
      <c r="D741" s="159" t="s">
        <v>286</v>
      </c>
      <c r="E741" s="28" t="s">
        <v>186</v>
      </c>
      <c r="F741" s="29">
        <v>1</v>
      </c>
    </row>
    <row r="742" spans="1:6" s="31" customFormat="1" ht="18" customHeight="1">
      <c r="A742" s="155">
        <v>2</v>
      </c>
      <c r="B742" s="25" t="s">
        <v>1154</v>
      </c>
      <c r="C742" s="52" t="s">
        <v>1285</v>
      </c>
      <c r="D742" s="159" t="s">
        <v>287</v>
      </c>
      <c r="E742" s="28" t="s">
        <v>181</v>
      </c>
      <c r="F742" s="29"/>
    </row>
    <row r="743" spans="1:6" s="31" customFormat="1" ht="18" customHeight="1">
      <c r="A743" s="155">
        <v>3</v>
      </c>
      <c r="B743" s="25" t="s">
        <v>942</v>
      </c>
      <c r="C743" s="52" t="s">
        <v>1286</v>
      </c>
      <c r="D743" s="159" t="s">
        <v>288</v>
      </c>
      <c r="E743" s="28" t="s">
        <v>181</v>
      </c>
      <c r="F743" s="29"/>
    </row>
    <row r="744" spans="1:6" s="76" customFormat="1" ht="18" customHeight="1">
      <c r="A744" s="155">
        <v>4</v>
      </c>
      <c r="B744" s="25" t="s">
        <v>943</v>
      </c>
      <c r="C744" s="52" t="s">
        <v>289</v>
      </c>
      <c r="D744" s="159" t="s">
        <v>290</v>
      </c>
      <c r="E744" s="28" t="s">
        <v>181</v>
      </c>
      <c r="F744" s="29">
        <v>1</v>
      </c>
    </row>
    <row r="745" spans="1:6" s="24" customFormat="1" ht="18" customHeight="1">
      <c r="A745" s="155">
        <v>5</v>
      </c>
      <c r="B745" s="25" t="s">
        <v>944</v>
      </c>
      <c r="C745" s="52" t="s">
        <v>292</v>
      </c>
      <c r="D745" s="159" t="s">
        <v>293</v>
      </c>
      <c r="E745" s="28" t="s">
        <v>186</v>
      </c>
      <c r="F745" s="29">
        <v>1</v>
      </c>
    </row>
    <row r="746" spans="1:6" s="31" customFormat="1" ht="18" customHeight="1">
      <c r="A746" s="155">
        <v>6</v>
      </c>
      <c r="B746" s="25" t="s">
        <v>945</v>
      </c>
      <c r="C746" s="52" t="s">
        <v>295</v>
      </c>
      <c r="D746" s="159" t="s">
        <v>296</v>
      </c>
      <c r="E746" s="28" t="s">
        <v>181</v>
      </c>
      <c r="F746" s="29"/>
    </row>
    <row r="747" spans="1:6" s="31" customFormat="1" ht="18" customHeight="1">
      <c r="A747" s="155">
        <v>7</v>
      </c>
      <c r="B747" s="25" t="s">
        <v>946</v>
      </c>
      <c r="C747" s="52" t="s">
        <v>298</v>
      </c>
      <c r="D747" s="159" t="s">
        <v>299</v>
      </c>
      <c r="E747" s="28" t="s">
        <v>181</v>
      </c>
      <c r="F747" s="29"/>
    </row>
    <row r="748" spans="1:6" s="31" customFormat="1" ht="18" customHeight="1">
      <c r="A748" s="155">
        <v>8</v>
      </c>
      <c r="B748" s="25" t="s">
        <v>947</v>
      </c>
      <c r="C748" s="52" t="s">
        <v>301</v>
      </c>
      <c r="D748" s="159" t="s">
        <v>302</v>
      </c>
      <c r="E748" s="28" t="s">
        <v>186</v>
      </c>
      <c r="F748" s="160"/>
    </row>
    <row r="749" spans="1:6" s="31" customFormat="1" ht="18" customHeight="1">
      <c r="A749" s="155">
        <v>9</v>
      </c>
      <c r="B749" s="25" t="s">
        <v>948</v>
      </c>
      <c r="C749" s="52" t="s">
        <v>304</v>
      </c>
      <c r="D749" s="159" t="s">
        <v>305</v>
      </c>
      <c r="E749" s="28" t="s">
        <v>186</v>
      </c>
      <c r="F749" s="160"/>
    </row>
    <row r="750" spans="1:6" s="31" customFormat="1" ht="18" customHeight="1">
      <c r="A750" s="155">
        <v>10</v>
      </c>
      <c r="B750" s="25" t="s">
        <v>949</v>
      </c>
      <c r="C750" s="52" t="s">
        <v>307</v>
      </c>
      <c r="D750" s="159" t="s">
        <v>308</v>
      </c>
      <c r="E750" s="28" t="s">
        <v>186</v>
      </c>
      <c r="F750" s="29"/>
    </row>
    <row r="751" spans="1:6" s="31" customFormat="1" ht="18" customHeight="1">
      <c r="A751" s="155">
        <v>11</v>
      </c>
      <c r="B751" s="25" t="s">
        <v>950</v>
      </c>
      <c r="C751" s="52" t="s">
        <v>310</v>
      </c>
      <c r="D751" s="159" t="s">
        <v>311</v>
      </c>
      <c r="E751" s="28" t="s">
        <v>189</v>
      </c>
      <c r="F751" s="29">
        <v>10</v>
      </c>
    </row>
    <row r="752" spans="1:6" s="31" customFormat="1" ht="18" customHeight="1">
      <c r="A752" s="155">
        <v>12</v>
      </c>
      <c r="B752" s="25" t="s">
        <v>951</v>
      </c>
      <c r="C752" s="52" t="s">
        <v>313</v>
      </c>
      <c r="D752" s="159" t="s">
        <v>314</v>
      </c>
      <c r="E752" s="28" t="s">
        <v>189</v>
      </c>
      <c r="F752" s="29"/>
    </row>
    <row r="753" spans="1:6" s="31" customFormat="1" ht="18" customHeight="1">
      <c r="A753" s="155">
        <v>13</v>
      </c>
      <c r="B753" s="25" t="s">
        <v>952</v>
      </c>
      <c r="C753" s="52" t="s">
        <v>316</v>
      </c>
      <c r="D753" s="159" t="s">
        <v>317</v>
      </c>
      <c r="E753" s="28" t="s">
        <v>189</v>
      </c>
      <c r="F753" s="29"/>
    </row>
    <row r="754" spans="1:6" s="31" customFormat="1" ht="18" customHeight="1">
      <c r="A754" s="155">
        <v>14</v>
      </c>
      <c r="B754" s="25" t="s">
        <v>953</v>
      </c>
      <c r="C754" s="52" t="s">
        <v>319</v>
      </c>
      <c r="D754" s="159" t="s">
        <v>320</v>
      </c>
      <c r="E754" s="28" t="s">
        <v>189</v>
      </c>
      <c r="F754" s="29">
        <v>5</v>
      </c>
    </row>
    <row r="755" spans="1:6" s="31" customFormat="1" ht="18" customHeight="1">
      <c r="A755" s="155">
        <v>15</v>
      </c>
      <c r="B755" s="25" t="s">
        <v>954</v>
      </c>
      <c r="C755" s="52" t="s">
        <v>252</v>
      </c>
      <c r="D755" s="159" t="s">
        <v>322</v>
      </c>
      <c r="E755" s="28" t="s">
        <v>189</v>
      </c>
      <c r="F755" s="29">
        <v>15</v>
      </c>
    </row>
    <row r="756" spans="1:6" s="31" customFormat="1" ht="18" customHeight="1">
      <c r="A756" s="155">
        <v>16</v>
      </c>
      <c r="B756" s="25" t="s">
        <v>955</v>
      </c>
      <c r="C756" s="52" t="s">
        <v>324</v>
      </c>
      <c r="D756" s="159" t="s">
        <v>325</v>
      </c>
      <c r="E756" s="28" t="s">
        <v>189</v>
      </c>
      <c r="F756" s="29"/>
    </row>
    <row r="757" spans="1:6" s="31" customFormat="1" ht="18" customHeight="1">
      <c r="A757" s="155">
        <v>17</v>
      </c>
      <c r="B757" s="25" t="s">
        <v>956</v>
      </c>
      <c r="C757" s="52" t="s">
        <v>327</v>
      </c>
      <c r="D757" s="159" t="s">
        <v>328</v>
      </c>
      <c r="E757" s="28" t="s">
        <v>186</v>
      </c>
      <c r="F757" s="29"/>
    </row>
    <row r="758" spans="1:6" s="31" customFormat="1" ht="18" customHeight="1">
      <c r="A758" s="155">
        <v>18</v>
      </c>
      <c r="B758" s="25" t="s">
        <v>957</v>
      </c>
      <c r="C758" s="52" t="s">
        <v>330</v>
      </c>
      <c r="D758" s="159" t="s">
        <v>331</v>
      </c>
      <c r="E758" s="28" t="s">
        <v>186</v>
      </c>
      <c r="F758" s="29"/>
    </row>
    <row r="759" spans="1:6" s="31" customFormat="1" ht="18" customHeight="1">
      <c r="A759" s="155">
        <v>19</v>
      </c>
      <c r="B759" s="25" t="s">
        <v>958</v>
      </c>
      <c r="C759" s="52" t="s">
        <v>333</v>
      </c>
      <c r="D759" s="159" t="s">
        <v>334</v>
      </c>
      <c r="E759" s="28" t="s">
        <v>186</v>
      </c>
      <c r="F759" s="29"/>
    </row>
    <row r="760" spans="1:6" s="31" customFormat="1" ht="18" customHeight="1">
      <c r="A760" s="155">
        <v>20</v>
      </c>
      <c r="B760" s="25" t="s">
        <v>959</v>
      </c>
      <c r="C760" s="52" t="s">
        <v>336</v>
      </c>
      <c r="D760" s="159" t="s">
        <v>337</v>
      </c>
      <c r="E760" s="28" t="s">
        <v>186</v>
      </c>
      <c r="F760" s="29"/>
    </row>
    <row r="761" spans="1:6" s="31" customFormat="1" ht="18" customHeight="1">
      <c r="A761" s="155">
        <v>21</v>
      </c>
      <c r="B761" s="25" t="s">
        <v>960</v>
      </c>
      <c r="C761" s="103" t="s">
        <v>1102</v>
      </c>
      <c r="D761" s="159" t="s">
        <v>339</v>
      </c>
      <c r="E761" s="28" t="s">
        <v>181</v>
      </c>
      <c r="F761" s="29"/>
    </row>
    <row r="762" spans="1:6" s="31" customFormat="1" ht="18" customHeight="1">
      <c r="A762" s="155">
        <v>22</v>
      </c>
      <c r="B762" s="25" t="s">
        <v>961</v>
      </c>
      <c r="C762" s="103" t="s">
        <v>1103</v>
      </c>
      <c r="D762" s="159" t="s">
        <v>341</v>
      </c>
      <c r="E762" s="28" t="s">
        <v>181</v>
      </c>
      <c r="F762" s="29"/>
    </row>
    <row r="763" spans="1:6" s="31" customFormat="1" ht="18" customHeight="1">
      <c r="A763" s="155">
        <v>23</v>
      </c>
      <c r="B763" s="25" t="s">
        <v>962</v>
      </c>
      <c r="C763" s="103" t="s">
        <v>1104</v>
      </c>
      <c r="D763" s="159" t="s">
        <v>343</v>
      </c>
      <c r="E763" s="28" t="s">
        <v>181</v>
      </c>
      <c r="F763" s="29">
        <v>1</v>
      </c>
    </row>
    <row r="764" spans="1:6" s="31" customFormat="1" ht="18" customHeight="1">
      <c r="A764" s="155">
        <v>24</v>
      </c>
      <c r="B764" s="25" t="s">
        <v>963</v>
      </c>
      <c r="C764" s="103" t="s">
        <v>1105</v>
      </c>
      <c r="D764" s="159" t="s">
        <v>345</v>
      </c>
      <c r="E764" s="28" t="s">
        <v>181</v>
      </c>
      <c r="F764" s="160"/>
    </row>
    <row r="765" spans="1:6" s="31" customFormat="1" ht="18" customHeight="1">
      <c r="A765" s="155">
        <v>25</v>
      </c>
      <c r="B765" s="25" t="s">
        <v>964</v>
      </c>
      <c r="C765" s="103" t="s">
        <v>1106</v>
      </c>
      <c r="D765" s="159" t="s">
        <v>347</v>
      </c>
      <c r="E765" s="28" t="s">
        <v>181</v>
      </c>
      <c r="F765" s="160"/>
    </row>
    <row r="766" spans="1:6" s="31" customFormat="1" ht="18" customHeight="1">
      <c r="A766" s="155">
        <v>26</v>
      </c>
      <c r="B766" s="25" t="s">
        <v>965</v>
      </c>
      <c r="C766" s="103" t="s">
        <v>1107</v>
      </c>
      <c r="D766" s="159" t="s">
        <v>349</v>
      </c>
      <c r="E766" s="28" t="s">
        <v>186</v>
      </c>
      <c r="F766" s="160">
        <v>1</v>
      </c>
    </row>
    <row r="767" spans="1:6" s="31" customFormat="1" ht="18" customHeight="1">
      <c r="A767" s="155">
        <v>27</v>
      </c>
      <c r="B767" s="25" t="s">
        <v>966</v>
      </c>
      <c r="C767" s="103" t="s">
        <v>1108</v>
      </c>
      <c r="D767" s="159" t="s">
        <v>351</v>
      </c>
      <c r="E767" s="28" t="s">
        <v>186</v>
      </c>
      <c r="F767" s="160"/>
    </row>
    <row r="768" spans="1:6" s="31" customFormat="1" ht="18" customHeight="1">
      <c r="A768" s="155">
        <v>28</v>
      </c>
      <c r="B768" s="25" t="s">
        <v>967</v>
      </c>
      <c r="C768" s="103" t="s">
        <v>1109</v>
      </c>
      <c r="D768" s="159" t="s">
        <v>353</v>
      </c>
      <c r="E768" s="28" t="s">
        <v>186</v>
      </c>
      <c r="F768" s="29">
        <v>1</v>
      </c>
    </row>
    <row r="769" spans="1:6" s="31" customFormat="1" ht="18" customHeight="1">
      <c r="A769" s="155">
        <v>29</v>
      </c>
      <c r="B769" s="25" t="s">
        <v>968</v>
      </c>
      <c r="C769" s="103" t="s">
        <v>1110</v>
      </c>
      <c r="D769" s="159" t="s">
        <v>355</v>
      </c>
      <c r="E769" s="28" t="s">
        <v>186</v>
      </c>
      <c r="F769" s="29"/>
    </row>
    <row r="770" spans="1:6" s="31" customFormat="1" ht="18" customHeight="1">
      <c r="A770" s="155">
        <v>30</v>
      </c>
      <c r="B770" s="25" t="s">
        <v>969</v>
      </c>
      <c r="C770" s="52" t="s">
        <v>357</v>
      </c>
      <c r="D770" s="159" t="s">
        <v>358</v>
      </c>
      <c r="E770" s="28" t="s">
        <v>186</v>
      </c>
      <c r="F770" s="29">
        <v>1</v>
      </c>
    </row>
    <row r="771" spans="1:6" s="31" customFormat="1" ht="18" customHeight="1">
      <c r="A771" s="155">
        <v>31</v>
      </c>
      <c r="B771" s="25" t="s">
        <v>970</v>
      </c>
      <c r="C771" s="52" t="s">
        <v>239</v>
      </c>
      <c r="D771" s="159" t="s">
        <v>360</v>
      </c>
      <c r="E771" s="28" t="s">
        <v>186</v>
      </c>
      <c r="F771" s="160">
        <v>1</v>
      </c>
    </row>
    <row r="772" spans="1:6" s="31" customFormat="1" ht="18" customHeight="1">
      <c r="A772" s="155">
        <v>32</v>
      </c>
      <c r="B772" s="25" t="s">
        <v>971</v>
      </c>
      <c r="C772" s="52" t="s">
        <v>361</v>
      </c>
      <c r="D772" s="159" t="s">
        <v>362</v>
      </c>
      <c r="E772" s="28" t="s">
        <v>186</v>
      </c>
      <c r="F772" s="160">
        <v>1</v>
      </c>
    </row>
    <row r="773" spans="1:6" s="31" customFormat="1" ht="18" customHeight="1">
      <c r="A773" s="155">
        <v>33</v>
      </c>
      <c r="B773" s="25" t="s">
        <v>972</v>
      </c>
      <c r="C773" s="52" t="s">
        <v>363</v>
      </c>
      <c r="D773" s="159" t="s">
        <v>364</v>
      </c>
      <c r="E773" s="28" t="s">
        <v>186</v>
      </c>
      <c r="F773" s="160">
        <v>1</v>
      </c>
    </row>
    <row r="774" spans="1:6" s="31" customFormat="1" ht="18" customHeight="1">
      <c r="A774" s="152"/>
      <c r="B774" s="11">
        <v>23</v>
      </c>
      <c r="C774" s="12" t="s">
        <v>1250</v>
      </c>
      <c r="D774" s="13" t="s">
        <v>1251</v>
      </c>
      <c r="E774" s="153" t="s">
        <v>186</v>
      </c>
      <c r="F774" s="154">
        <v>1</v>
      </c>
    </row>
    <row r="775" spans="1:6" s="24" customFormat="1" ht="18" customHeight="1">
      <c r="A775" s="155"/>
      <c r="B775" s="18" t="s">
        <v>1252</v>
      </c>
      <c r="C775" s="156" t="s">
        <v>1161</v>
      </c>
      <c r="D775" s="157"/>
      <c r="E775" s="21"/>
      <c r="F775" s="22"/>
    </row>
    <row r="776" spans="1:6" s="31" customFormat="1" ht="18" customHeight="1">
      <c r="A776" s="155">
        <v>1</v>
      </c>
      <c r="B776" s="25" t="s">
        <v>1253</v>
      </c>
      <c r="C776" s="52" t="s">
        <v>285</v>
      </c>
      <c r="D776" s="159" t="s">
        <v>286</v>
      </c>
      <c r="E776" s="28" t="s">
        <v>186</v>
      </c>
      <c r="F776" s="29">
        <v>1</v>
      </c>
    </row>
    <row r="777" spans="1:6" s="31" customFormat="1" ht="18" customHeight="1">
      <c r="A777" s="155">
        <v>2</v>
      </c>
      <c r="B777" s="25" t="s">
        <v>1155</v>
      </c>
      <c r="C777" s="52" t="s">
        <v>1285</v>
      </c>
      <c r="D777" s="159" t="s">
        <v>287</v>
      </c>
      <c r="E777" s="28" t="s">
        <v>181</v>
      </c>
      <c r="F777" s="29"/>
    </row>
    <row r="778" spans="1:6" s="31" customFormat="1" ht="18" customHeight="1">
      <c r="A778" s="155">
        <v>3</v>
      </c>
      <c r="B778" s="25" t="s">
        <v>973</v>
      </c>
      <c r="C778" s="52" t="s">
        <v>1286</v>
      </c>
      <c r="D778" s="159" t="s">
        <v>288</v>
      </c>
      <c r="E778" s="28" t="s">
        <v>181</v>
      </c>
      <c r="F778" s="29"/>
    </row>
    <row r="779" spans="1:6" s="31" customFormat="1" ht="18" customHeight="1">
      <c r="A779" s="155">
        <v>4</v>
      </c>
      <c r="B779" s="25" t="s">
        <v>974</v>
      </c>
      <c r="C779" s="52" t="s">
        <v>289</v>
      </c>
      <c r="D779" s="159" t="s">
        <v>290</v>
      </c>
      <c r="E779" s="28" t="s">
        <v>181</v>
      </c>
      <c r="F779" s="29">
        <v>1</v>
      </c>
    </row>
    <row r="780" spans="1:6" s="31" customFormat="1" ht="18" customHeight="1">
      <c r="A780" s="155">
        <v>5</v>
      </c>
      <c r="B780" s="25" t="s">
        <v>975</v>
      </c>
      <c r="C780" s="52" t="s">
        <v>292</v>
      </c>
      <c r="D780" s="159" t="s">
        <v>293</v>
      </c>
      <c r="E780" s="28" t="s">
        <v>186</v>
      </c>
      <c r="F780" s="29">
        <v>1</v>
      </c>
    </row>
    <row r="781" spans="1:6" s="76" customFormat="1" ht="18" customHeight="1">
      <c r="A781" s="155">
        <v>6</v>
      </c>
      <c r="B781" s="25" t="s">
        <v>976</v>
      </c>
      <c r="C781" s="52" t="s">
        <v>295</v>
      </c>
      <c r="D781" s="159" t="s">
        <v>296</v>
      </c>
      <c r="E781" s="28" t="s">
        <v>181</v>
      </c>
      <c r="F781" s="29"/>
    </row>
    <row r="782" spans="1:6" s="24" customFormat="1" ht="18" customHeight="1">
      <c r="A782" s="155">
        <v>7</v>
      </c>
      <c r="B782" s="25" t="s">
        <v>977</v>
      </c>
      <c r="C782" s="52" t="s">
        <v>298</v>
      </c>
      <c r="D782" s="159" t="s">
        <v>299</v>
      </c>
      <c r="E782" s="28" t="s">
        <v>181</v>
      </c>
      <c r="F782" s="29"/>
    </row>
    <row r="783" spans="1:6" s="31" customFormat="1" ht="18" customHeight="1">
      <c r="A783" s="155">
        <v>8</v>
      </c>
      <c r="B783" s="25" t="s">
        <v>978</v>
      </c>
      <c r="C783" s="52" t="s">
        <v>301</v>
      </c>
      <c r="D783" s="159" t="s">
        <v>302</v>
      </c>
      <c r="E783" s="28" t="s">
        <v>186</v>
      </c>
      <c r="F783" s="160"/>
    </row>
    <row r="784" spans="1:6" s="31" customFormat="1" ht="18" customHeight="1">
      <c r="A784" s="155">
        <v>9</v>
      </c>
      <c r="B784" s="25" t="s">
        <v>979</v>
      </c>
      <c r="C784" s="52" t="s">
        <v>304</v>
      </c>
      <c r="D784" s="159" t="s">
        <v>305</v>
      </c>
      <c r="E784" s="28" t="s">
        <v>186</v>
      </c>
      <c r="F784" s="160"/>
    </row>
    <row r="785" spans="1:6" s="31" customFormat="1" ht="18" customHeight="1">
      <c r="A785" s="155">
        <v>10</v>
      </c>
      <c r="B785" s="25" t="s">
        <v>980</v>
      </c>
      <c r="C785" s="52" t="s">
        <v>307</v>
      </c>
      <c r="D785" s="159" t="s">
        <v>308</v>
      </c>
      <c r="E785" s="28" t="s">
        <v>186</v>
      </c>
      <c r="F785" s="29"/>
    </row>
    <row r="786" spans="1:6" s="31" customFormat="1" ht="18" customHeight="1">
      <c r="A786" s="155">
        <v>11</v>
      </c>
      <c r="B786" s="25" t="s">
        <v>981</v>
      </c>
      <c r="C786" s="52" t="s">
        <v>310</v>
      </c>
      <c r="D786" s="159" t="s">
        <v>311</v>
      </c>
      <c r="E786" s="28" t="s">
        <v>189</v>
      </c>
      <c r="F786" s="29">
        <v>20</v>
      </c>
    </row>
    <row r="787" spans="1:6" s="31" customFormat="1" ht="18" customHeight="1">
      <c r="A787" s="155">
        <v>12</v>
      </c>
      <c r="B787" s="25" t="s">
        <v>982</v>
      </c>
      <c r="C787" s="52" t="s">
        <v>313</v>
      </c>
      <c r="D787" s="159" t="s">
        <v>314</v>
      </c>
      <c r="E787" s="28" t="s">
        <v>189</v>
      </c>
      <c r="F787" s="29"/>
    </row>
    <row r="788" spans="1:6" s="31" customFormat="1" ht="18" customHeight="1">
      <c r="A788" s="155">
        <v>13</v>
      </c>
      <c r="B788" s="25" t="s">
        <v>983</v>
      </c>
      <c r="C788" s="52" t="s">
        <v>316</v>
      </c>
      <c r="D788" s="159" t="s">
        <v>317</v>
      </c>
      <c r="E788" s="28" t="s">
        <v>189</v>
      </c>
      <c r="F788" s="29"/>
    </row>
    <row r="789" spans="1:6" s="31" customFormat="1" ht="18" customHeight="1">
      <c r="A789" s="155">
        <v>14</v>
      </c>
      <c r="B789" s="25" t="s">
        <v>984</v>
      </c>
      <c r="C789" s="52" t="s">
        <v>319</v>
      </c>
      <c r="D789" s="159" t="s">
        <v>320</v>
      </c>
      <c r="E789" s="28" t="s">
        <v>189</v>
      </c>
      <c r="F789" s="29">
        <v>5</v>
      </c>
    </row>
    <row r="790" spans="1:6" s="31" customFormat="1" ht="18" customHeight="1">
      <c r="A790" s="155">
        <v>15</v>
      </c>
      <c r="B790" s="25" t="s">
        <v>985</v>
      </c>
      <c r="C790" s="52" t="s">
        <v>252</v>
      </c>
      <c r="D790" s="159" t="s">
        <v>322</v>
      </c>
      <c r="E790" s="28" t="s">
        <v>189</v>
      </c>
      <c r="F790" s="29">
        <v>15</v>
      </c>
    </row>
    <row r="791" spans="1:6" s="31" customFormat="1" ht="18" customHeight="1">
      <c r="A791" s="155">
        <v>16</v>
      </c>
      <c r="B791" s="25" t="s">
        <v>986</v>
      </c>
      <c r="C791" s="52" t="s">
        <v>324</v>
      </c>
      <c r="D791" s="159" t="s">
        <v>325</v>
      </c>
      <c r="E791" s="28" t="s">
        <v>189</v>
      </c>
      <c r="F791" s="29"/>
    </row>
    <row r="792" spans="1:6" s="31" customFormat="1" ht="18" customHeight="1">
      <c r="A792" s="155">
        <v>17</v>
      </c>
      <c r="B792" s="25" t="s">
        <v>987</v>
      </c>
      <c r="C792" s="52" t="s">
        <v>327</v>
      </c>
      <c r="D792" s="159" t="s">
        <v>328</v>
      </c>
      <c r="E792" s="28" t="s">
        <v>186</v>
      </c>
      <c r="F792" s="29"/>
    </row>
    <row r="793" spans="1:6" s="31" customFormat="1" ht="18" customHeight="1">
      <c r="A793" s="155">
        <v>18</v>
      </c>
      <c r="B793" s="25" t="s">
        <v>988</v>
      </c>
      <c r="C793" s="52" t="s">
        <v>330</v>
      </c>
      <c r="D793" s="159" t="s">
        <v>331</v>
      </c>
      <c r="E793" s="28" t="s">
        <v>186</v>
      </c>
      <c r="F793" s="29"/>
    </row>
    <row r="794" spans="1:6" s="31" customFormat="1" ht="18" customHeight="1">
      <c r="A794" s="155">
        <v>19</v>
      </c>
      <c r="B794" s="25" t="s">
        <v>989</v>
      </c>
      <c r="C794" s="52" t="s">
        <v>333</v>
      </c>
      <c r="D794" s="159" t="s">
        <v>334</v>
      </c>
      <c r="E794" s="28" t="s">
        <v>186</v>
      </c>
      <c r="F794" s="29"/>
    </row>
    <row r="795" spans="1:6" s="31" customFormat="1" ht="18" customHeight="1">
      <c r="A795" s="155">
        <v>20</v>
      </c>
      <c r="B795" s="25" t="s">
        <v>990</v>
      </c>
      <c r="C795" s="52" t="s">
        <v>336</v>
      </c>
      <c r="D795" s="159" t="s">
        <v>337</v>
      </c>
      <c r="E795" s="28" t="s">
        <v>186</v>
      </c>
      <c r="F795" s="29"/>
    </row>
    <row r="796" spans="1:6" s="31" customFormat="1" ht="18" customHeight="1">
      <c r="A796" s="155">
        <v>21</v>
      </c>
      <c r="B796" s="25" t="s">
        <v>991</v>
      </c>
      <c r="C796" s="103" t="s">
        <v>1102</v>
      </c>
      <c r="D796" s="159" t="s">
        <v>339</v>
      </c>
      <c r="E796" s="28" t="s">
        <v>181</v>
      </c>
      <c r="F796" s="29"/>
    </row>
    <row r="797" spans="1:6" s="31" customFormat="1" ht="18" customHeight="1">
      <c r="A797" s="155">
        <v>22</v>
      </c>
      <c r="B797" s="25" t="s">
        <v>992</v>
      </c>
      <c r="C797" s="103" t="s">
        <v>1103</v>
      </c>
      <c r="D797" s="159" t="s">
        <v>341</v>
      </c>
      <c r="E797" s="28" t="s">
        <v>181</v>
      </c>
      <c r="F797" s="29"/>
    </row>
    <row r="798" spans="1:6" s="31" customFormat="1" ht="18" customHeight="1">
      <c r="A798" s="155">
        <v>23</v>
      </c>
      <c r="B798" s="25" t="s">
        <v>993</v>
      </c>
      <c r="C798" s="103" t="s">
        <v>1104</v>
      </c>
      <c r="D798" s="159" t="s">
        <v>343</v>
      </c>
      <c r="E798" s="28" t="s">
        <v>181</v>
      </c>
      <c r="F798" s="29">
        <v>1</v>
      </c>
    </row>
    <row r="799" spans="1:6" s="31" customFormat="1" ht="18" customHeight="1">
      <c r="A799" s="155">
        <v>24</v>
      </c>
      <c r="B799" s="25" t="s">
        <v>994</v>
      </c>
      <c r="C799" s="103" t="s">
        <v>1105</v>
      </c>
      <c r="D799" s="159" t="s">
        <v>345</v>
      </c>
      <c r="E799" s="28" t="s">
        <v>181</v>
      </c>
      <c r="F799" s="160"/>
    </row>
    <row r="800" spans="1:6" s="31" customFormat="1" ht="18" customHeight="1">
      <c r="A800" s="155">
        <v>25</v>
      </c>
      <c r="B800" s="25" t="s">
        <v>995</v>
      </c>
      <c r="C800" s="103" t="s">
        <v>1106</v>
      </c>
      <c r="D800" s="159" t="s">
        <v>347</v>
      </c>
      <c r="E800" s="28" t="s">
        <v>181</v>
      </c>
      <c r="F800" s="160"/>
    </row>
    <row r="801" spans="1:6" s="31" customFormat="1" ht="18" customHeight="1">
      <c r="A801" s="155">
        <v>26</v>
      </c>
      <c r="B801" s="25" t="s">
        <v>996</v>
      </c>
      <c r="C801" s="103" t="s">
        <v>1107</v>
      </c>
      <c r="D801" s="159" t="s">
        <v>349</v>
      </c>
      <c r="E801" s="28" t="s">
        <v>186</v>
      </c>
      <c r="F801" s="160">
        <v>1</v>
      </c>
    </row>
    <row r="802" spans="1:6" s="31" customFormat="1" ht="18" customHeight="1">
      <c r="A802" s="155">
        <v>27</v>
      </c>
      <c r="B802" s="25" t="s">
        <v>997</v>
      </c>
      <c r="C802" s="103" t="s">
        <v>1108</v>
      </c>
      <c r="D802" s="159" t="s">
        <v>351</v>
      </c>
      <c r="E802" s="28" t="s">
        <v>186</v>
      </c>
      <c r="F802" s="160"/>
    </row>
    <row r="803" spans="1:6" s="31" customFormat="1" ht="18" customHeight="1">
      <c r="A803" s="155">
        <v>28</v>
      </c>
      <c r="B803" s="25" t="s">
        <v>998</v>
      </c>
      <c r="C803" s="103" t="s">
        <v>1109</v>
      </c>
      <c r="D803" s="159" t="s">
        <v>353</v>
      </c>
      <c r="E803" s="28" t="s">
        <v>186</v>
      </c>
      <c r="F803" s="29">
        <v>1</v>
      </c>
    </row>
    <row r="804" spans="1:6" s="31" customFormat="1" ht="18" customHeight="1">
      <c r="A804" s="155">
        <v>29</v>
      </c>
      <c r="B804" s="25" t="s">
        <v>999</v>
      </c>
      <c r="C804" s="103" t="s">
        <v>1110</v>
      </c>
      <c r="D804" s="159" t="s">
        <v>355</v>
      </c>
      <c r="E804" s="28" t="s">
        <v>186</v>
      </c>
      <c r="F804" s="29"/>
    </row>
    <row r="805" spans="1:6" s="31" customFormat="1" ht="18" customHeight="1">
      <c r="A805" s="155">
        <v>30</v>
      </c>
      <c r="B805" s="25" t="s">
        <v>1000</v>
      </c>
      <c r="C805" s="52" t="s">
        <v>357</v>
      </c>
      <c r="D805" s="159" t="s">
        <v>358</v>
      </c>
      <c r="E805" s="28" t="s">
        <v>186</v>
      </c>
      <c r="F805" s="29">
        <v>1</v>
      </c>
    </row>
    <row r="806" spans="1:6" s="31" customFormat="1" ht="18" customHeight="1">
      <c r="A806" s="155">
        <v>31</v>
      </c>
      <c r="B806" s="25" t="s">
        <v>1001</v>
      </c>
      <c r="C806" s="52" t="s">
        <v>239</v>
      </c>
      <c r="D806" s="159" t="s">
        <v>360</v>
      </c>
      <c r="E806" s="28" t="s">
        <v>186</v>
      </c>
      <c r="F806" s="160">
        <v>1</v>
      </c>
    </row>
    <row r="807" spans="1:6" s="31" customFormat="1" ht="18" customHeight="1">
      <c r="A807" s="155">
        <v>32</v>
      </c>
      <c r="B807" s="25" t="s">
        <v>1002</v>
      </c>
      <c r="C807" s="52" t="s">
        <v>361</v>
      </c>
      <c r="D807" s="159" t="s">
        <v>362</v>
      </c>
      <c r="E807" s="28" t="s">
        <v>186</v>
      </c>
      <c r="F807" s="160">
        <v>1</v>
      </c>
    </row>
    <row r="808" spans="1:6" s="31" customFormat="1" ht="18" customHeight="1">
      <c r="A808" s="155">
        <v>33</v>
      </c>
      <c r="B808" s="25" t="s">
        <v>1003</v>
      </c>
      <c r="C808" s="52" t="s">
        <v>363</v>
      </c>
      <c r="D808" s="159" t="s">
        <v>364</v>
      </c>
      <c r="E808" s="28" t="s">
        <v>186</v>
      </c>
      <c r="F808" s="160">
        <v>1</v>
      </c>
    </row>
    <row r="809" spans="1:6" s="31" customFormat="1" ht="18" customHeight="1">
      <c r="A809" s="152"/>
      <c r="B809" s="11">
        <v>24</v>
      </c>
      <c r="C809" s="12" t="s">
        <v>1254</v>
      </c>
      <c r="D809" s="13" t="s">
        <v>1255</v>
      </c>
      <c r="E809" s="153" t="s">
        <v>186</v>
      </c>
      <c r="F809" s="154">
        <v>1</v>
      </c>
    </row>
    <row r="810" spans="1:6" s="31" customFormat="1" ht="18" customHeight="1">
      <c r="A810" s="155"/>
      <c r="B810" s="18" t="s">
        <v>1256</v>
      </c>
      <c r="C810" s="156" t="s">
        <v>1161</v>
      </c>
      <c r="D810" s="157"/>
      <c r="E810" s="21"/>
      <c r="F810" s="22"/>
    </row>
    <row r="811" spans="1:6" s="31" customFormat="1" ht="18" customHeight="1">
      <c r="A811" s="155">
        <v>1</v>
      </c>
      <c r="B811" s="25" t="s">
        <v>1257</v>
      </c>
      <c r="C811" s="52" t="s">
        <v>285</v>
      </c>
      <c r="D811" s="159" t="s">
        <v>286</v>
      </c>
      <c r="E811" s="28" t="s">
        <v>186</v>
      </c>
      <c r="F811" s="29">
        <v>1</v>
      </c>
    </row>
    <row r="812" spans="1:6" s="24" customFormat="1" ht="18" customHeight="1">
      <c r="A812" s="155">
        <v>2</v>
      </c>
      <c r="B812" s="25" t="s">
        <v>1156</v>
      </c>
      <c r="C812" s="52" t="s">
        <v>1285</v>
      </c>
      <c r="D812" s="159" t="s">
        <v>287</v>
      </c>
      <c r="E812" s="28" t="s">
        <v>181</v>
      </c>
      <c r="F812" s="29"/>
    </row>
    <row r="813" spans="1:6" s="31" customFormat="1" ht="18" customHeight="1">
      <c r="A813" s="155">
        <v>3</v>
      </c>
      <c r="B813" s="25" t="s">
        <v>1004</v>
      </c>
      <c r="C813" s="52" t="s">
        <v>1286</v>
      </c>
      <c r="D813" s="159" t="s">
        <v>288</v>
      </c>
      <c r="E813" s="28" t="s">
        <v>181</v>
      </c>
      <c r="F813" s="29"/>
    </row>
    <row r="814" spans="1:6" s="31" customFormat="1" ht="18" customHeight="1">
      <c r="A814" s="155">
        <v>4</v>
      </c>
      <c r="B814" s="25" t="s">
        <v>1005</v>
      </c>
      <c r="C814" s="52" t="s">
        <v>289</v>
      </c>
      <c r="D814" s="159" t="s">
        <v>290</v>
      </c>
      <c r="E814" s="28" t="s">
        <v>181</v>
      </c>
      <c r="F814" s="29">
        <v>1</v>
      </c>
    </row>
    <row r="815" spans="1:6" s="31" customFormat="1" ht="18" customHeight="1">
      <c r="A815" s="155">
        <v>5</v>
      </c>
      <c r="B815" s="25" t="s">
        <v>1006</v>
      </c>
      <c r="C815" s="52" t="s">
        <v>292</v>
      </c>
      <c r="D815" s="159" t="s">
        <v>293</v>
      </c>
      <c r="E815" s="28" t="s">
        <v>186</v>
      </c>
      <c r="F815" s="29">
        <v>1</v>
      </c>
    </row>
    <row r="816" spans="1:6" s="31" customFormat="1" ht="18" customHeight="1">
      <c r="A816" s="155">
        <v>6</v>
      </c>
      <c r="B816" s="25" t="s">
        <v>1007</v>
      </c>
      <c r="C816" s="52" t="s">
        <v>295</v>
      </c>
      <c r="D816" s="159" t="s">
        <v>296</v>
      </c>
      <c r="E816" s="28" t="s">
        <v>181</v>
      </c>
      <c r="F816" s="29"/>
    </row>
    <row r="817" spans="1:6" s="31" customFormat="1" ht="18" customHeight="1">
      <c r="A817" s="155">
        <v>7</v>
      </c>
      <c r="B817" s="25" t="s">
        <v>1008</v>
      </c>
      <c r="C817" s="52" t="s">
        <v>298</v>
      </c>
      <c r="D817" s="159" t="s">
        <v>299</v>
      </c>
      <c r="E817" s="28" t="s">
        <v>181</v>
      </c>
      <c r="F817" s="29"/>
    </row>
    <row r="818" spans="1:6" s="76" customFormat="1" ht="18" customHeight="1">
      <c r="A818" s="155">
        <v>8</v>
      </c>
      <c r="B818" s="25" t="s">
        <v>1009</v>
      </c>
      <c r="C818" s="52" t="s">
        <v>301</v>
      </c>
      <c r="D818" s="159" t="s">
        <v>302</v>
      </c>
      <c r="E818" s="28" t="s">
        <v>186</v>
      </c>
      <c r="F818" s="160"/>
    </row>
    <row r="819" spans="1:6" s="24" customFormat="1" ht="18" customHeight="1">
      <c r="A819" s="155">
        <v>9</v>
      </c>
      <c r="B819" s="25" t="s">
        <v>1010</v>
      </c>
      <c r="C819" s="52" t="s">
        <v>304</v>
      </c>
      <c r="D819" s="159" t="s">
        <v>305</v>
      </c>
      <c r="E819" s="28" t="s">
        <v>186</v>
      </c>
      <c r="F819" s="160"/>
    </row>
    <row r="820" spans="1:6" s="31" customFormat="1" ht="18" customHeight="1">
      <c r="A820" s="155">
        <v>10</v>
      </c>
      <c r="B820" s="25" t="s">
        <v>1011</v>
      </c>
      <c r="C820" s="52" t="s">
        <v>307</v>
      </c>
      <c r="D820" s="159" t="s">
        <v>308</v>
      </c>
      <c r="E820" s="28" t="s">
        <v>186</v>
      </c>
      <c r="F820" s="29"/>
    </row>
    <row r="821" spans="1:6" s="31" customFormat="1" ht="18" customHeight="1">
      <c r="A821" s="155">
        <v>11</v>
      </c>
      <c r="B821" s="25" t="s">
        <v>1012</v>
      </c>
      <c r="C821" s="52" t="s">
        <v>310</v>
      </c>
      <c r="D821" s="159" t="s">
        <v>311</v>
      </c>
      <c r="E821" s="28" t="s">
        <v>189</v>
      </c>
      <c r="F821" s="29">
        <v>10</v>
      </c>
    </row>
    <row r="822" spans="1:6" s="31" customFormat="1" ht="18" customHeight="1">
      <c r="A822" s="155">
        <v>12</v>
      </c>
      <c r="B822" s="25" t="s">
        <v>1013</v>
      </c>
      <c r="C822" s="52" t="s">
        <v>313</v>
      </c>
      <c r="D822" s="159" t="s">
        <v>314</v>
      </c>
      <c r="E822" s="28" t="s">
        <v>189</v>
      </c>
      <c r="F822" s="29"/>
    </row>
    <row r="823" spans="1:6" s="31" customFormat="1" ht="18" customHeight="1">
      <c r="A823" s="155">
        <v>13</v>
      </c>
      <c r="B823" s="25" t="s">
        <v>1014</v>
      </c>
      <c r="C823" s="52" t="s">
        <v>316</v>
      </c>
      <c r="D823" s="159" t="s">
        <v>317</v>
      </c>
      <c r="E823" s="28" t="s">
        <v>189</v>
      </c>
      <c r="F823" s="29"/>
    </row>
    <row r="824" spans="1:6" s="31" customFormat="1" ht="18" customHeight="1">
      <c r="A824" s="155">
        <v>14</v>
      </c>
      <c r="B824" s="25" t="s">
        <v>1015</v>
      </c>
      <c r="C824" s="52" t="s">
        <v>319</v>
      </c>
      <c r="D824" s="159" t="s">
        <v>320</v>
      </c>
      <c r="E824" s="28" t="s">
        <v>189</v>
      </c>
      <c r="F824" s="29">
        <v>5</v>
      </c>
    </row>
    <row r="825" spans="1:6" s="31" customFormat="1" ht="18" customHeight="1">
      <c r="A825" s="155">
        <v>15</v>
      </c>
      <c r="B825" s="25" t="s">
        <v>1016</v>
      </c>
      <c r="C825" s="52" t="s">
        <v>252</v>
      </c>
      <c r="D825" s="159" t="s">
        <v>322</v>
      </c>
      <c r="E825" s="28" t="s">
        <v>189</v>
      </c>
      <c r="F825" s="29">
        <v>15</v>
      </c>
    </row>
    <row r="826" spans="1:6" s="31" customFormat="1" ht="18" customHeight="1">
      <c r="A826" s="155">
        <v>16</v>
      </c>
      <c r="B826" s="25" t="s">
        <v>1017</v>
      </c>
      <c r="C826" s="52" t="s">
        <v>324</v>
      </c>
      <c r="D826" s="159" t="s">
        <v>325</v>
      </c>
      <c r="E826" s="28" t="s">
        <v>189</v>
      </c>
      <c r="F826" s="29">
        <v>300</v>
      </c>
    </row>
    <row r="827" spans="1:6" s="31" customFormat="1" ht="18" customHeight="1">
      <c r="A827" s="155">
        <v>17</v>
      </c>
      <c r="B827" s="25" t="s">
        <v>1018</v>
      </c>
      <c r="C827" s="52" t="s">
        <v>327</v>
      </c>
      <c r="D827" s="159" t="s">
        <v>328</v>
      </c>
      <c r="E827" s="28" t="s">
        <v>186</v>
      </c>
      <c r="F827" s="29">
        <v>2</v>
      </c>
    </row>
    <row r="828" spans="1:6" s="31" customFormat="1" ht="18" customHeight="1">
      <c r="A828" s="155">
        <v>18</v>
      </c>
      <c r="B828" s="25" t="s">
        <v>1019</v>
      </c>
      <c r="C828" s="52" t="s">
        <v>330</v>
      </c>
      <c r="D828" s="159" t="s">
        <v>331</v>
      </c>
      <c r="E828" s="28" t="s">
        <v>186</v>
      </c>
      <c r="F828" s="29">
        <v>8</v>
      </c>
    </row>
    <row r="829" spans="1:6" s="31" customFormat="1" ht="18" customHeight="1">
      <c r="A829" s="155">
        <v>19</v>
      </c>
      <c r="B829" s="25" t="s">
        <v>1020</v>
      </c>
      <c r="C829" s="52" t="s">
        <v>333</v>
      </c>
      <c r="D829" s="159" t="s">
        <v>334</v>
      </c>
      <c r="E829" s="28" t="s">
        <v>186</v>
      </c>
      <c r="F829" s="29">
        <v>2</v>
      </c>
    </row>
    <row r="830" spans="1:6" s="31" customFormat="1" ht="18" customHeight="1">
      <c r="A830" s="155">
        <v>20</v>
      </c>
      <c r="B830" s="25" t="s">
        <v>1021</v>
      </c>
      <c r="C830" s="52" t="s">
        <v>336</v>
      </c>
      <c r="D830" s="159" t="s">
        <v>337</v>
      </c>
      <c r="E830" s="28" t="s">
        <v>186</v>
      </c>
      <c r="F830" s="29">
        <v>2</v>
      </c>
    </row>
    <row r="831" spans="1:6" s="31" customFormat="1" ht="18" customHeight="1">
      <c r="A831" s="155">
        <v>21</v>
      </c>
      <c r="B831" s="25" t="s">
        <v>1022</v>
      </c>
      <c r="C831" s="103" t="s">
        <v>1102</v>
      </c>
      <c r="D831" s="159" t="s">
        <v>339</v>
      </c>
      <c r="E831" s="28" t="s">
        <v>181</v>
      </c>
      <c r="F831" s="29"/>
    </row>
    <row r="832" spans="1:6" s="31" customFormat="1" ht="18" customHeight="1">
      <c r="A832" s="155">
        <v>22</v>
      </c>
      <c r="B832" s="25" t="s">
        <v>1023</v>
      </c>
      <c r="C832" s="103" t="s">
        <v>1103</v>
      </c>
      <c r="D832" s="159" t="s">
        <v>341</v>
      </c>
      <c r="E832" s="28" t="s">
        <v>181</v>
      </c>
      <c r="F832" s="29"/>
    </row>
    <row r="833" spans="1:6" s="31" customFormat="1" ht="18" customHeight="1">
      <c r="A833" s="155">
        <v>23</v>
      </c>
      <c r="B833" s="25" t="s">
        <v>1024</v>
      </c>
      <c r="C833" s="103" t="s">
        <v>1104</v>
      </c>
      <c r="D833" s="159" t="s">
        <v>343</v>
      </c>
      <c r="E833" s="28" t="s">
        <v>181</v>
      </c>
      <c r="F833" s="29">
        <v>1</v>
      </c>
    </row>
    <row r="834" spans="1:6" s="31" customFormat="1" ht="18" customHeight="1">
      <c r="A834" s="155">
        <v>24</v>
      </c>
      <c r="B834" s="25" t="s">
        <v>1025</v>
      </c>
      <c r="C834" s="103" t="s">
        <v>1105</v>
      </c>
      <c r="D834" s="159" t="s">
        <v>345</v>
      </c>
      <c r="E834" s="28" t="s">
        <v>181</v>
      </c>
      <c r="F834" s="160"/>
    </row>
    <row r="835" spans="1:6" s="31" customFormat="1" ht="18" customHeight="1">
      <c r="A835" s="155">
        <v>25</v>
      </c>
      <c r="B835" s="25" t="s">
        <v>1026</v>
      </c>
      <c r="C835" s="103" t="s">
        <v>1106</v>
      </c>
      <c r="D835" s="159" t="s">
        <v>347</v>
      </c>
      <c r="E835" s="28" t="s">
        <v>181</v>
      </c>
      <c r="F835" s="160"/>
    </row>
    <row r="836" spans="1:6" s="31" customFormat="1" ht="18" customHeight="1">
      <c r="A836" s="155">
        <v>26</v>
      </c>
      <c r="B836" s="25" t="s">
        <v>1027</v>
      </c>
      <c r="C836" s="103" t="s">
        <v>1107</v>
      </c>
      <c r="D836" s="159" t="s">
        <v>349</v>
      </c>
      <c r="E836" s="28" t="s">
        <v>186</v>
      </c>
      <c r="F836" s="160">
        <v>1</v>
      </c>
    </row>
    <row r="837" spans="1:6" s="31" customFormat="1" ht="18" customHeight="1">
      <c r="A837" s="155">
        <v>27</v>
      </c>
      <c r="B837" s="25" t="s">
        <v>1028</v>
      </c>
      <c r="C837" s="103" t="s">
        <v>1108</v>
      </c>
      <c r="D837" s="159" t="s">
        <v>351</v>
      </c>
      <c r="E837" s="28" t="s">
        <v>186</v>
      </c>
      <c r="F837" s="160"/>
    </row>
    <row r="838" spans="1:6" s="31" customFormat="1" ht="18" customHeight="1">
      <c r="A838" s="155">
        <v>28</v>
      </c>
      <c r="B838" s="25" t="s">
        <v>1029</v>
      </c>
      <c r="C838" s="103" t="s">
        <v>1109</v>
      </c>
      <c r="D838" s="159" t="s">
        <v>353</v>
      </c>
      <c r="E838" s="28" t="s">
        <v>186</v>
      </c>
      <c r="F838" s="29">
        <v>1</v>
      </c>
    </row>
    <row r="839" spans="1:6" s="31" customFormat="1" ht="18" customHeight="1">
      <c r="A839" s="155">
        <v>29</v>
      </c>
      <c r="B839" s="25" t="s">
        <v>1030</v>
      </c>
      <c r="C839" s="103" t="s">
        <v>1110</v>
      </c>
      <c r="D839" s="159" t="s">
        <v>355</v>
      </c>
      <c r="E839" s="28" t="s">
        <v>186</v>
      </c>
      <c r="F839" s="29"/>
    </row>
    <row r="840" spans="1:6" s="31" customFormat="1" ht="18" customHeight="1">
      <c r="A840" s="155">
        <v>30</v>
      </c>
      <c r="B840" s="25" t="s">
        <v>1031</v>
      </c>
      <c r="C840" s="52" t="s">
        <v>357</v>
      </c>
      <c r="D840" s="159" t="s">
        <v>358</v>
      </c>
      <c r="E840" s="28" t="s">
        <v>186</v>
      </c>
      <c r="F840" s="29">
        <v>1</v>
      </c>
    </row>
    <row r="841" spans="1:6" s="31" customFormat="1" ht="18" customHeight="1">
      <c r="A841" s="155">
        <v>31</v>
      </c>
      <c r="B841" s="25" t="s">
        <v>1032</v>
      </c>
      <c r="C841" s="52" t="s">
        <v>239</v>
      </c>
      <c r="D841" s="159" t="s">
        <v>360</v>
      </c>
      <c r="E841" s="28" t="s">
        <v>186</v>
      </c>
      <c r="F841" s="160">
        <v>1</v>
      </c>
    </row>
    <row r="842" spans="1:6" s="31" customFormat="1" ht="18" customHeight="1">
      <c r="A842" s="155">
        <v>32</v>
      </c>
      <c r="B842" s="25" t="s">
        <v>1033</v>
      </c>
      <c r="C842" s="52" t="s">
        <v>361</v>
      </c>
      <c r="D842" s="159" t="s">
        <v>362</v>
      </c>
      <c r="E842" s="28" t="s">
        <v>186</v>
      </c>
      <c r="F842" s="160">
        <v>1</v>
      </c>
    </row>
    <row r="843" spans="1:6" s="31" customFormat="1" ht="18" customHeight="1">
      <c r="A843" s="155">
        <v>33</v>
      </c>
      <c r="B843" s="25" t="s">
        <v>1034</v>
      </c>
      <c r="C843" s="52" t="s">
        <v>363</v>
      </c>
      <c r="D843" s="159" t="s">
        <v>364</v>
      </c>
      <c r="E843" s="28" t="s">
        <v>186</v>
      </c>
      <c r="F843" s="160">
        <v>1</v>
      </c>
    </row>
    <row r="844" spans="1:6" s="31" customFormat="1" ht="18" customHeight="1">
      <c r="A844" s="152"/>
      <c r="B844" s="11">
        <v>25</v>
      </c>
      <c r="C844" s="12" t="s">
        <v>1258</v>
      </c>
      <c r="D844" s="13" t="s">
        <v>1259</v>
      </c>
      <c r="E844" s="153" t="s">
        <v>186</v>
      </c>
      <c r="F844" s="154">
        <v>1</v>
      </c>
    </row>
    <row r="845" spans="1:6" s="31" customFormat="1" ht="18" customHeight="1">
      <c r="A845" s="155"/>
      <c r="B845" s="18" t="s">
        <v>1260</v>
      </c>
      <c r="C845" s="156" t="s">
        <v>1161</v>
      </c>
      <c r="D845" s="157"/>
      <c r="E845" s="21"/>
      <c r="F845" s="22"/>
    </row>
    <row r="846" spans="1:6" s="31" customFormat="1" ht="18" customHeight="1">
      <c r="A846" s="155">
        <v>1</v>
      </c>
      <c r="B846" s="25" t="s">
        <v>1261</v>
      </c>
      <c r="C846" s="52" t="s">
        <v>285</v>
      </c>
      <c r="D846" s="159" t="s">
        <v>286</v>
      </c>
      <c r="E846" s="28" t="s">
        <v>186</v>
      </c>
      <c r="F846" s="29">
        <v>1</v>
      </c>
    </row>
    <row r="847" spans="1:6" s="31" customFormat="1" ht="18" customHeight="1">
      <c r="A847" s="155">
        <v>2</v>
      </c>
      <c r="B847" s="25" t="s">
        <v>1157</v>
      </c>
      <c r="C847" s="52" t="s">
        <v>1285</v>
      </c>
      <c r="D847" s="159" t="s">
        <v>287</v>
      </c>
      <c r="E847" s="28" t="s">
        <v>181</v>
      </c>
      <c r="F847" s="29"/>
    </row>
    <row r="848" spans="1:6" s="31" customFormat="1" ht="18" customHeight="1">
      <c r="A848" s="155">
        <v>3</v>
      </c>
      <c r="B848" s="25" t="s">
        <v>1035</v>
      </c>
      <c r="C848" s="52" t="s">
        <v>1286</v>
      </c>
      <c r="D848" s="159" t="s">
        <v>288</v>
      </c>
      <c r="E848" s="28" t="s">
        <v>181</v>
      </c>
      <c r="F848" s="29"/>
    </row>
    <row r="849" spans="1:6" s="24" customFormat="1" ht="18" customHeight="1">
      <c r="A849" s="155">
        <v>4</v>
      </c>
      <c r="B849" s="25" t="s">
        <v>1036</v>
      </c>
      <c r="C849" s="52" t="s">
        <v>289</v>
      </c>
      <c r="D849" s="159" t="s">
        <v>290</v>
      </c>
      <c r="E849" s="28" t="s">
        <v>181</v>
      </c>
      <c r="F849" s="29">
        <v>1</v>
      </c>
    </row>
    <row r="850" spans="1:6" s="31" customFormat="1" ht="18" customHeight="1">
      <c r="A850" s="155">
        <v>5</v>
      </c>
      <c r="B850" s="25" t="s">
        <v>1037</v>
      </c>
      <c r="C850" s="52" t="s">
        <v>292</v>
      </c>
      <c r="D850" s="159" t="s">
        <v>293</v>
      </c>
      <c r="E850" s="28" t="s">
        <v>186</v>
      </c>
      <c r="F850" s="29">
        <v>1</v>
      </c>
    </row>
    <row r="851" spans="1:6" s="31" customFormat="1" ht="18" customHeight="1">
      <c r="A851" s="155">
        <v>6</v>
      </c>
      <c r="B851" s="25" t="s">
        <v>1038</v>
      </c>
      <c r="C851" s="52" t="s">
        <v>295</v>
      </c>
      <c r="D851" s="159" t="s">
        <v>296</v>
      </c>
      <c r="E851" s="28" t="s">
        <v>181</v>
      </c>
      <c r="F851" s="29"/>
    </row>
    <row r="852" spans="1:6" s="31" customFormat="1" ht="18" customHeight="1">
      <c r="A852" s="155">
        <v>7</v>
      </c>
      <c r="B852" s="25" t="s">
        <v>1039</v>
      </c>
      <c r="C852" s="52" t="s">
        <v>298</v>
      </c>
      <c r="D852" s="159" t="s">
        <v>299</v>
      </c>
      <c r="E852" s="28" t="s">
        <v>181</v>
      </c>
      <c r="F852" s="29"/>
    </row>
    <row r="853" spans="1:6" s="31" customFormat="1" ht="18" customHeight="1">
      <c r="A853" s="155">
        <v>8</v>
      </c>
      <c r="B853" s="25" t="s">
        <v>1040</v>
      </c>
      <c r="C853" s="52" t="s">
        <v>301</v>
      </c>
      <c r="D853" s="159" t="s">
        <v>302</v>
      </c>
      <c r="E853" s="28" t="s">
        <v>186</v>
      </c>
      <c r="F853" s="160"/>
    </row>
    <row r="854" spans="1:6" s="31" customFormat="1" ht="18" customHeight="1">
      <c r="A854" s="155">
        <v>9</v>
      </c>
      <c r="B854" s="25" t="s">
        <v>1041</v>
      </c>
      <c r="C854" s="52" t="s">
        <v>304</v>
      </c>
      <c r="D854" s="159" t="s">
        <v>305</v>
      </c>
      <c r="E854" s="28" t="s">
        <v>186</v>
      </c>
      <c r="F854" s="160"/>
    </row>
    <row r="855" spans="1:6" s="76" customFormat="1" ht="18" customHeight="1">
      <c r="A855" s="155">
        <v>10</v>
      </c>
      <c r="B855" s="25" t="s">
        <v>1042</v>
      </c>
      <c r="C855" s="52" t="s">
        <v>307</v>
      </c>
      <c r="D855" s="159" t="s">
        <v>308</v>
      </c>
      <c r="E855" s="28" t="s">
        <v>186</v>
      </c>
      <c r="F855" s="29"/>
    </row>
    <row r="856" spans="1:6" s="24" customFormat="1" ht="18" customHeight="1">
      <c r="A856" s="155">
        <v>11</v>
      </c>
      <c r="B856" s="25" t="s">
        <v>1043</v>
      </c>
      <c r="C856" s="52" t="s">
        <v>310</v>
      </c>
      <c r="D856" s="159" t="s">
        <v>311</v>
      </c>
      <c r="E856" s="28" t="s">
        <v>189</v>
      </c>
      <c r="F856" s="29">
        <v>10</v>
      </c>
    </row>
    <row r="857" spans="1:6" s="31" customFormat="1" ht="18" customHeight="1">
      <c r="A857" s="155">
        <v>12</v>
      </c>
      <c r="B857" s="25" t="s">
        <v>1044</v>
      </c>
      <c r="C857" s="52" t="s">
        <v>313</v>
      </c>
      <c r="D857" s="159" t="s">
        <v>314</v>
      </c>
      <c r="E857" s="28" t="s">
        <v>189</v>
      </c>
      <c r="F857" s="29"/>
    </row>
    <row r="858" spans="1:6" s="31" customFormat="1" ht="18" customHeight="1">
      <c r="A858" s="155">
        <v>13</v>
      </c>
      <c r="B858" s="25" t="s">
        <v>1045</v>
      </c>
      <c r="C858" s="52" t="s">
        <v>316</v>
      </c>
      <c r="D858" s="159" t="s">
        <v>317</v>
      </c>
      <c r="E858" s="28" t="s">
        <v>189</v>
      </c>
      <c r="F858" s="29"/>
    </row>
    <row r="859" spans="1:6" s="31" customFormat="1" ht="18" customHeight="1">
      <c r="A859" s="155">
        <v>14</v>
      </c>
      <c r="B859" s="25" t="s">
        <v>1046</v>
      </c>
      <c r="C859" s="52" t="s">
        <v>319</v>
      </c>
      <c r="D859" s="159" t="s">
        <v>320</v>
      </c>
      <c r="E859" s="28" t="s">
        <v>189</v>
      </c>
      <c r="F859" s="29">
        <v>5</v>
      </c>
    </row>
    <row r="860" spans="1:6" s="31" customFormat="1" ht="18" customHeight="1">
      <c r="A860" s="155">
        <v>15</v>
      </c>
      <c r="B860" s="25" t="s">
        <v>1047</v>
      </c>
      <c r="C860" s="52" t="s">
        <v>252</v>
      </c>
      <c r="D860" s="159" t="s">
        <v>322</v>
      </c>
      <c r="E860" s="28" t="s">
        <v>189</v>
      </c>
      <c r="F860" s="29">
        <v>15</v>
      </c>
    </row>
    <row r="861" spans="1:6" s="31" customFormat="1" ht="18" customHeight="1">
      <c r="A861" s="155">
        <v>16</v>
      </c>
      <c r="B861" s="25" t="s">
        <v>1048</v>
      </c>
      <c r="C861" s="52" t="s">
        <v>324</v>
      </c>
      <c r="D861" s="159" t="s">
        <v>325</v>
      </c>
      <c r="E861" s="28" t="s">
        <v>189</v>
      </c>
      <c r="F861" s="29"/>
    </row>
    <row r="862" spans="1:6" s="31" customFormat="1" ht="18" customHeight="1">
      <c r="A862" s="155">
        <v>17</v>
      </c>
      <c r="B862" s="25" t="s">
        <v>1049</v>
      </c>
      <c r="C862" s="52" t="s">
        <v>327</v>
      </c>
      <c r="D862" s="159" t="s">
        <v>328</v>
      </c>
      <c r="E862" s="28" t="s">
        <v>186</v>
      </c>
      <c r="F862" s="29"/>
    </row>
    <row r="863" spans="1:6" s="31" customFormat="1" ht="18" customHeight="1">
      <c r="A863" s="155">
        <v>18</v>
      </c>
      <c r="B863" s="25" t="s">
        <v>1050</v>
      </c>
      <c r="C863" s="52" t="s">
        <v>330</v>
      </c>
      <c r="D863" s="159" t="s">
        <v>331</v>
      </c>
      <c r="E863" s="28" t="s">
        <v>186</v>
      </c>
      <c r="F863" s="29"/>
    </row>
    <row r="864" spans="1:6" s="31" customFormat="1" ht="18" customHeight="1">
      <c r="A864" s="155">
        <v>19</v>
      </c>
      <c r="B864" s="25" t="s">
        <v>1051</v>
      </c>
      <c r="C864" s="52" t="s">
        <v>333</v>
      </c>
      <c r="D864" s="159" t="s">
        <v>334</v>
      </c>
      <c r="E864" s="28" t="s">
        <v>186</v>
      </c>
      <c r="F864" s="29"/>
    </row>
    <row r="865" spans="1:6" s="31" customFormat="1" ht="18" customHeight="1">
      <c r="A865" s="155">
        <v>20</v>
      </c>
      <c r="B865" s="25" t="s">
        <v>1052</v>
      </c>
      <c r="C865" s="52" t="s">
        <v>336</v>
      </c>
      <c r="D865" s="159" t="s">
        <v>337</v>
      </c>
      <c r="E865" s="28" t="s">
        <v>186</v>
      </c>
      <c r="F865" s="29"/>
    </row>
    <row r="866" spans="1:6" s="31" customFormat="1" ht="18" customHeight="1">
      <c r="A866" s="155">
        <v>21</v>
      </c>
      <c r="B866" s="25" t="s">
        <v>1053</v>
      </c>
      <c r="C866" s="103" t="s">
        <v>1102</v>
      </c>
      <c r="D866" s="159" t="s">
        <v>339</v>
      </c>
      <c r="E866" s="28" t="s">
        <v>181</v>
      </c>
      <c r="F866" s="29"/>
    </row>
    <row r="867" spans="1:6" s="31" customFormat="1" ht="18" customHeight="1">
      <c r="A867" s="155">
        <v>22</v>
      </c>
      <c r="B867" s="25" t="s">
        <v>1054</v>
      </c>
      <c r="C867" s="103" t="s">
        <v>1103</v>
      </c>
      <c r="D867" s="159" t="s">
        <v>341</v>
      </c>
      <c r="E867" s="28" t="s">
        <v>181</v>
      </c>
      <c r="F867" s="29"/>
    </row>
    <row r="868" spans="1:6" s="31" customFormat="1" ht="18" customHeight="1">
      <c r="A868" s="155">
        <v>23</v>
      </c>
      <c r="B868" s="25" t="s">
        <v>1055</v>
      </c>
      <c r="C868" s="103" t="s">
        <v>1104</v>
      </c>
      <c r="D868" s="159" t="s">
        <v>343</v>
      </c>
      <c r="E868" s="28" t="s">
        <v>181</v>
      </c>
      <c r="F868" s="29">
        <v>1</v>
      </c>
    </row>
    <row r="869" spans="1:6" s="31" customFormat="1" ht="18" customHeight="1">
      <c r="A869" s="155">
        <v>24</v>
      </c>
      <c r="B869" s="25" t="s">
        <v>1056</v>
      </c>
      <c r="C869" s="103" t="s">
        <v>1105</v>
      </c>
      <c r="D869" s="159" t="s">
        <v>345</v>
      </c>
      <c r="E869" s="28" t="s">
        <v>181</v>
      </c>
      <c r="F869" s="160"/>
    </row>
    <row r="870" spans="1:6" s="31" customFormat="1" ht="18" customHeight="1">
      <c r="A870" s="155">
        <v>25</v>
      </c>
      <c r="B870" s="25" t="s">
        <v>1057</v>
      </c>
      <c r="C870" s="103" t="s">
        <v>1106</v>
      </c>
      <c r="D870" s="159" t="s">
        <v>347</v>
      </c>
      <c r="E870" s="28" t="s">
        <v>181</v>
      </c>
      <c r="F870" s="160"/>
    </row>
    <row r="871" spans="1:6" s="31" customFormat="1" ht="18" customHeight="1">
      <c r="A871" s="155">
        <v>26</v>
      </c>
      <c r="B871" s="25" t="s">
        <v>1058</v>
      </c>
      <c r="C871" s="103" t="s">
        <v>1107</v>
      </c>
      <c r="D871" s="159" t="s">
        <v>349</v>
      </c>
      <c r="E871" s="28" t="s">
        <v>186</v>
      </c>
      <c r="F871" s="160">
        <v>1</v>
      </c>
    </row>
    <row r="872" spans="1:6" s="31" customFormat="1" ht="18" customHeight="1">
      <c r="A872" s="155">
        <v>27</v>
      </c>
      <c r="B872" s="25" t="s">
        <v>1059</v>
      </c>
      <c r="C872" s="103" t="s">
        <v>1108</v>
      </c>
      <c r="D872" s="159" t="s">
        <v>351</v>
      </c>
      <c r="E872" s="28" t="s">
        <v>186</v>
      </c>
      <c r="F872" s="160"/>
    </row>
    <row r="873" spans="1:6" s="31" customFormat="1" ht="18" customHeight="1">
      <c r="A873" s="155">
        <v>28</v>
      </c>
      <c r="B873" s="25" t="s">
        <v>1060</v>
      </c>
      <c r="C873" s="103" t="s">
        <v>1109</v>
      </c>
      <c r="D873" s="159" t="s">
        <v>353</v>
      </c>
      <c r="E873" s="28" t="s">
        <v>186</v>
      </c>
      <c r="F873" s="29">
        <v>1</v>
      </c>
    </row>
    <row r="874" spans="1:6" s="31" customFormat="1" ht="18" customHeight="1">
      <c r="A874" s="155">
        <v>29</v>
      </c>
      <c r="B874" s="25" t="s">
        <v>1061</v>
      </c>
      <c r="C874" s="103" t="s">
        <v>1110</v>
      </c>
      <c r="D874" s="159" t="s">
        <v>355</v>
      </c>
      <c r="E874" s="28" t="s">
        <v>186</v>
      </c>
      <c r="F874" s="29"/>
    </row>
    <row r="875" spans="1:6" s="31" customFormat="1" ht="18" customHeight="1">
      <c r="A875" s="155">
        <v>30</v>
      </c>
      <c r="B875" s="25" t="s">
        <v>1062</v>
      </c>
      <c r="C875" s="52" t="s">
        <v>357</v>
      </c>
      <c r="D875" s="159" t="s">
        <v>358</v>
      </c>
      <c r="E875" s="28" t="s">
        <v>186</v>
      </c>
      <c r="F875" s="29">
        <v>1</v>
      </c>
    </row>
    <row r="876" spans="1:6" s="31" customFormat="1" ht="18" customHeight="1">
      <c r="A876" s="155">
        <v>31</v>
      </c>
      <c r="B876" s="25" t="s">
        <v>1063</v>
      </c>
      <c r="C876" s="52" t="s">
        <v>239</v>
      </c>
      <c r="D876" s="159" t="s">
        <v>360</v>
      </c>
      <c r="E876" s="28" t="s">
        <v>186</v>
      </c>
      <c r="F876" s="160">
        <v>1</v>
      </c>
    </row>
    <row r="877" spans="1:6" s="31" customFormat="1" ht="18" customHeight="1">
      <c r="A877" s="155">
        <v>32</v>
      </c>
      <c r="B877" s="25" t="s">
        <v>1064</v>
      </c>
      <c r="C877" s="52" t="s">
        <v>361</v>
      </c>
      <c r="D877" s="159" t="s">
        <v>362</v>
      </c>
      <c r="E877" s="28" t="s">
        <v>186</v>
      </c>
      <c r="F877" s="160">
        <v>1</v>
      </c>
    </row>
    <row r="878" spans="1:6" s="31" customFormat="1" ht="18" customHeight="1">
      <c r="A878" s="155">
        <v>33</v>
      </c>
      <c r="B878" s="25" t="s">
        <v>1065</v>
      </c>
      <c r="C878" s="161" t="s">
        <v>363</v>
      </c>
      <c r="D878" s="162" t="s">
        <v>364</v>
      </c>
      <c r="E878" s="163" t="s">
        <v>186</v>
      </c>
      <c r="F878" s="53">
        <v>1</v>
      </c>
    </row>
  </sheetData>
  <mergeCells count="3">
    <mergeCell ref="B1:F1"/>
    <mergeCell ref="G1:H1"/>
    <mergeCell ref="B2:F2"/>
  </mergeCells>
  <phoneticPr fontId="4" type="noConversion"/>
  <conditionalFormatting sqref="B1:H1">
    <cfRule type="cellIs" dxfId="2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98" orientation="landscape" r:id="rId1"/>
  <rowBreaks count="2" manualBreakCount="2">
    <brk id="808" min="1" max="13" man="1"/>
    <brk id="835" min="1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4"/>
  <sheetViews>
    <sheetView view="pageBreakPreview" zoomScaleNormal="100" zoomScaleSheetLayoutView="100" workbookViewId="0">
      <selection activeCell="C11" sqref="C11"/>
    </sheetView>
  </sheetViews>
  <sheetFormatPr defaultRowHeight="16.5"/>
  <cols>
    <col min="2" max="2" width="27.875" customWidth="1"/>
    <col min="3" max="3" width="37.375" customWidth="1"/>
    <col min="4" max="4" width="8.25" customWidth="1"/>
    <col min="5" max="5" width="10.125" customWidth="1"/>
  </cols>
  <sheetData>
    <row r="1" spans="1:5" ht="18.75">
      <c r="A1" s="206" t="s">
        <v>1323</v>
      </c>
      <c r="B1" s="206"/>
      <c r="C1" s="206"/>
      <c r="D1" s="206"/>
      <c r="E1" s="206"/>
    </row>
    <row r="2" spans="1:5">
      <c r="A2" s="3" t="s">
        <v>0</v>
      </c>
      <c r="B2" s="3"/>
      <c r="C2" s="3"/>
      <c r="D2" s="3"/>
      <c r="E2" s="3"/>
    </row>
    <row r="3" spans="1:5">
      <c r="A3" s="210" t="s">
        <v>1305</v>
      </c>
      <c r="B3" s="212" t="s">
        <v>1306</v>
      </c>
      <c r="C3" s="212" t="s">
        <v>1307</v>
      </c>
      <c r="D3" s="214" t="s">
        <v>1308</v>
      </c>
      <c r="E3" s="212" t="s">
        <v>1309</v>
      </c>
    </row>
    <row r="4" spans="1:5">
      <c r="A4" s="211"/>
      <c r="B4" s="213"/>
      <c r="C4" s="213"/>
      <c r="D4" s="215"/>
      <c r="E4" s="213"/>
    </row>
    <row r="5" spans="1:5">
      <c r="A5" s="167"/>
      <c r="B5" s="168" t="s">
        <v>1310</v>
      </c>
      <c r="C5" s="169"/>
      <c r="D5" s="170"/>
      <c r="E5" s="171"/>
    </row>
    <row r="6" spans="1:5">
      <c r="A6" s="172"/>
      <c r="B6" s="173" t="s">
        <v>1311</v>
      </c>
      <c r="C6" s="174"/>
      <c r="D6" s="175">
        <v>4</v>
      </c>
      <c r="E6" s="176" t="s">
        <v>1312</v>
      </c>
    </row>
    <row r="7" spans="1:5">
      <c r="A7" s="177" t="s">
        <v>1160</v>
      </c>
      <c r="B7" s="178" t="s">
        <v>1311</v>
      </c>
      <c r="C7" s="179"/>
      <c r="D7" s="180"/>
      <c r="E7" s="181"/>
    </row>
    <row r="8" spans="1:5">
      <c r="A8" s="182"/>
      <c r="B8" s="183"/>
      <c r="C8" s="184"/>
      <c r="D8" s="185"/>
      <c r="E8" s="186"/>
    </row>
    <row r="9" spans="1:5">
      <c r="A9" s="182"/>
      <c r="B9" s="183" t="s">
        <v>1328</v>
      </c>
      <c r="C9" s="33" t="s">
        <v>1330</v>
      </c>
      <c r="D9" s="185">
        <v>4</v>
      </c>
      <c r="E9" s="33" t="s">
        <v>1313</v>
      </c>
    </row>
    <row r="10" spans="1:5">
      <c r="A10" s="182"/>
      <c r="B10" s="183" t="s">
        <v>285</v>
      </c>
      <c r="C10" s="33" t="s">
        <v>286</v>
      </c>
      <c r="D10" s="185">
        <v>2</v>
      </c>
      <c r="E10" s="33" t="s">
        <v>1313</v>
      </c>
    </row>
    <row r="11" spans="1:5" ht="22.5">
      <c r="A11" s="182"/>
      <c r="B11" s="183" t="s">
        <v>1314</v>
      </c>
      <c r="C11" s="187" t="s">
        <v>1329</v>
      </c>
      <c r="D11" s="185">
        <v>2</v>
      </c>
      <c r="E11" s="187" t="s">
        <v>1315</v>
      </c>
    </row>
    <row r="12" spans="1:5">
      <c r="A12" s="177" t="s">
        <v>1316</v>
      </c>
      <c r="B12" s="178" t="s">
        <v>1317</v>
      </c>
      <c r="C12" s="179"/>
      <c r="D12" s="180"/>
      <c r="E12" s="181"/>
    </row>
    <row r="13" spans="1:5">
      <c r="A13" s="188"/>
      <c r="B13" s="189" t="s">
        <v>1318</v>
      </c>
      <c r="C13" s="190"/>
      <c r="D13" s="190"/>
      <c r="E13" s="190"/>
    </row>
    <row r="14" spans="1:5">
      <c r="A14" s="191"/>
      <c r="B14" s="192" t="s">
        <v>1319</v>
      </c>
      <c r="C14" s="193"/>
      <c r="D14" s="193"/>
      <c r="E14" s="193"/>
    </row>
  </sheetData>
  <mergeCells count="6">
    <mergeCell ref="A1:E1"/>
    <mergeCell ref="A3:A4"/>
    <mergeCell ref="B3:B4"/>
    <mergeCell ref="C3:C4"/>
    <mergeCell ref="D3:D4"/>
    <mergeCell ref="E3:E4"/>
  </mergeCells>
  <phoneticPr fontId="4" type="noConversion"/>
  <conditionalFormatting sqref="A1:E1">
    <cfRule type="cellIs" dxfId="1" priority="1" operator="equal">
      <formula>0</formula>
    </cfRule>
  </conditionalFormatting>
  <pageMargins left="0.7" right="0.7" top="0.75" bottom="0.75" header="0.3" footer="0.3"/>
  <pageSetup paperSize="8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3"/>
  <sheetViews>
    <sheetView view="pageBreakPreview" zoomScale="115" zoomScaleNormal="100" zoomScaleSheetLayoutView="115" workbookViewId="0">
      <selection activeCell="G8" sqref="G8"/>
    </sheetView>
  </sheetViews>
  <sheetFormatPr defaultColWidth="8" defaultRowHeight="23.25" customHeight="1"/>
  <cols>
    <col min="1" max="1" width="4.875" style="2" customWidth="1"/>
    <col min="2" max="2" width="5.75" style="2" customWidth="1"/>
    <col min="3" max="3" width="26.75" style="62" customWidth="1"/>
    <col min="4" max="4" width="19.75" style="48" customWidth="1"/>
    <col min="5" max="5" width="5.75" style="49" customWidth="1"/>
    <col min="6" max="6" width="12.25" style="50" bestFit="1" customWidth="1"/>
    <col min="7" max="16384" width="8" style="2"/>
  </cols>
  <sheetData>
    <row r="1" spans="1:6" s="1" customFormat="1" ht="25.5">
      <c r="B1" s="206" t="s">
        <v>1324</v>
      </c>
      <c r="C1" s="206"/>
      <c r="D1" s="206"/>
      <c r="E1" s="206"/>
      <c r="F1" s="206"/>
    </row>
    <row r="2" spans="1:6" ht="13.5">
      <c r="B2" s="3" t="s">
        <v>0</v>
      </c>
      <c r="C2" s="3"/>
      <c r="D2" s="3"/>
      <c r="E2" s="3"/>
      <c r="F2" s="3"/>
    </row>
    <row r="3" spans="1:6" s="10" customFormat="1" ht="17.45" customHeight="1">
      <c r="A3" s="75"/>
      <c r="B3" s="4" t="s">
        <v>1</v>
      </c>
      <c r="C3" s="5" t="s">
        <v>2</v>
      </c>
      <c r="D3" s="6" t="s">
        <v>3</v>
      </c>
      <c r="E3" s="54" t="s">
        <v>4</v>
      </c>
      <c r="F3" s="8" t="s">
        <v>1066</v>
      </c>
    </row>
    <row r="4" spans="1:6" s="17" customFormat="1" ht="17.45" customHeight="1">
      <c r="A4" s="76">
        <v>1</v>
      </c>
      <c r="B4" s="63" t="s">
        <v>8</v>
      </c>
      <c r="C4" s="64" t="s">
        <v>1067</v>
      </c>
      <c r="D4" s="65"/>
      <c r="E4" s="66" t="s">
        <v>109</v>
      </c>
      <c r="F4" s="67">
        <v>1</v>
      </c>
    </row>
    <row r="5" spans="1:6" s="68" customFormat="1" ht="18.600000000000001" customHeight="1">
      <c r="B5" s="55">
        <v>1</v>
      </c>
      <c r="C5" s="52" t="s">
        <v>1068</v>
      </c>
      <c r="D5" s="56" t="s">
        <v>1069</v>
      </c>
      <c r="E5" s="57" t="s">
        <v>109</v>
      </c>
      <c r="F5" s="29">
        <v>1</v>
      </c>
    </row>
    <row r="6" spans="1:6" s="72" customFormat="1" ht="18.600000000000001" customHeight="1">
      <c r="B6" s="58">
        <v>2</v>
      </c>
      <c r="C6" s="52" t="s">
        <v>1070</v>
      </c>
      <c r="D6" s="56" t="s">
        <v>1069</v>
      </c>
      <c r="E6" s="57" t="s">
        <v>109</v>
      </c>
      <c r="F6" s="29">
        <v>1</v>
      </c>
    </row>
    <row r="7" spans="1:6" s="72" customFormat="1" ht="18.600000000000001" customHeight="1">
      <c r="B7" s="58">
        <v>3</v>
      </c>
      <c r="C7" s="52" t="s">
        <v>1071</v>
      </c>
      <c r="D7" s="59" t="s">
        <v>1072</v>
      </c>
      <c r="E7" s="60" t="s">
        <v>109</v>
      </c>
      <c r="F7" s="29">
        <v>1</v>
      </c>
    </row>
    <row r="8" spans="1:6" s="72" customFormat="1" ht="18.600000000000001" customHeight="1">
      <c r="B8" s="58">
        <v>4</v>
      </c>
      <c r="C8" s="52" t="s">
        <v>1073</v>
      </c>
      <c r="D8" s="56" t="s">
        <v>1072</v>
      </c>
      <c r="E8" s="57" t="s">
        <v>109</v>
      </c>
      <c r="F8" s="29">
        <v>2</v>
      </c>
    </row>
    <row r="9" spans="1:6" s="72" customFormat="1" ht="18.600000000000001" customHeight="1">
      <c r="B9" s="58">
        <v>5</v>
      </c>
      <c r="C9" s="52" t="s">
        <v>1074</v>
      </c>
      <c r="D9" s="59" t="s">
        <v>1072</v>
      </c>
      <c r="E9" s="60" t="s">
        <v>109</v>
      </c>
      <c r="F9" s="29">
        <v>1</v>
      </c>
    </row>
    <row r="10" spans="1:6" s="72" customFormat="1" ht="18.600000000000001" customHeight="1">
      <c r="B10" s="58">
        <v>6</v>
      </c>
      <c r="C10" s="61" t="s">
        <v>1075</v>
      </c>
      <c r="D10" s="59" t="s">
        <v>1076</v>
      </c>
      <c r="E10" s="57" t="s">
        <v>109</v>
      </c>
      <c r="F10" s="29">
        <v>1</v>
      </c>
    </row>
    <row r="11" spans="1:6" s="72" customFormat="1" ht="18.600000000000001" customHeight="1">
      <c r="B11" s="58">
        <v>7</v>
      </c>
      <c r="C11" s="52" t="s">
        <v>1077</v>
      </c>
      <c r="D11" s="56" t="s">
        <v>1078</v>
      </c>
      <c r="E11" s="57" t="s">
        <v>109</v>
      </c>
      <c r="F11" s="29">
        <v>1</v>
      </c>
    </row>
    <row r="12" spans="1:6" s="72" customFormat="1" ht="18.600000000000001" customHeight="1">
      <c r="B12" s="58"/>
      <c r="C12" s="52"/>
      <c r="D12" s="56"/>
      <c r="E12" s="57"/>
      <c r="F12" s="29"/>
    </row>
    <row r="13" spans="1:6" s="68" customFormat="1" ht="18.600000000000001" customHeight="1">
      <c r="B13" s="77"/>
      <c r="C13" s="73"/>
      <c r="D13" s="69"/>
      <c r="E13" s="70"/>
      <c r="F13" s="71"/>
    </row>
  </sheetData>
  <mergeCells count="1">
    <mergeCell ref="B1:F1"/>
  </mergeCells>
  <phoneticPr fontId="4" type="noConversion"/>
  <conditionalFormatting sqref="B1:F1">
    <cfRule type="cellIs" dxfId="0" priority="1" operator="equal">
      <formula>0</formula>
    </cfRule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5</vt:i4>
      </vt:variant>
    </vt:vector>
  </HeadingPairs>
  <TitlesOfParts>
    <vt:vector size="11" baseType="lpstr">
      <vt:lpstr>00. 물량총괄표</vt:lpstr>
      <vt:lpstr>01. 스마트버스정류장</vt:lpstr>
      <vt:lpstr>02. 스마트횡단보도</vt:lpstr>
      <vt:lpstr>03. 스마트 폴</vt:lpstr>
      <vt:lpstr>04. 스마트음식물처리기</vt:lpstr>
      <vt:lpstr>05. 센터시스템</vt:lpstr>
      <vt:lpstr>'00. 물량총괄표'!Print_Area</vt:lpstr>
      <vt:lpstr>'01. 스마트버스정류장'!Print_Area</vt:lpstr>
      <vt:lpstr>'02. 스마트횡단보도'!Print_Area</vt:lpstr>
      <vt:lpstr>'03. 스마트 폴'!Print_Area</vt:lpstr>
      <vt:lpstr>'05. 센터시스템'!Print_Area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2022-10-17T02:21:00Z</dcterms:created>
  <dcterms:modified xsi:type="dcterms:W3CDTF">2022-11-15T05:46:41Z</dcterms:modified>
</cp:coreProperties>
</file>